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sehilfe" sheetId="1" state="visible" r:id="rId3"/>
    <sheet name="Annahmen" sheetId="2" state="visible" r:id="rId4"/>
    <sheet name="Umsatz 24M" sheetId="3" state="visible" r:id="rId5"/>
    <sheet name="Kosten 24M" sheetId="4" state="visible" r:id="rId6"/>
    <sheet name="Liquidität 24M" sheetId="5" state="visible" r:id="rId7"/>
    <sheet name="GuV 3 Jahre" sheetId="6" state="visible" r:id="rId8"/>
    <sheet name="Szenarien" sheetId="7" state="visible" r:id="rId9"/>
    <sheet name="Kapitalbedarf" sheetId="8" state="visible" r:id="rId10"/>
    <sheet name="Unit Economics" sheetId="9" state="visible" r:id="rId11"/>
    <sheet name="Impact-KPIs" sheetId="10" state="visible" r:id="rId12"/>
    <sheet name="Marktdaten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<sst xmlns="http://schemas.openxmlformats.org/spreadsheetml/2006/main" count="653" uniqueCount="440">
  <si>
    <t xml:space="preserve">ROBANTIS Heidelberg – Finanzplan v4</t>
  </si>
  <si>
    <t xml:space="preserve">Planungsmodell für ein 24-Monats-Finanzierungsvorhaben. Alle Beträge in EUR, netto. Stand: August 2026.</t>
  </si>
  <si>
    <t xml:space="preserve">Farbcode</t>
  </si>
  <si>
    <t xml:space="preserve">Blau</t>
  </si>
  <si>
    <t xml:space="preserve">Eingabewert / Annahme – hier bitte ändern.</t>
  </si>
  <si>
    <t xml:space="preserve">Schwarz</t>
  </si>
  <si>
    <t xml:space="preserve">Formel – nicht überschreiben, rechnet sich aus den blauen Zellen.</t>
  </si>
  <si>
    <t xml:space="preserve">Grün</t>
  </si>
  <si>
    <t xml:space="preserve">Verweis auf ein anderes Tabellenblatt.</t>
  </si>
  <si>
    <t xml:space="preserve">Gelbe Füllung</t>
  </si>
  <si>
    <t xml:space="preserve">Zentrale Stellschraube. Wer diese Zahl ändert, verändert das Ergebnis am stärksten.</t>
  </si>
  <si>
    <t xml:space="preserve">Aufbau des Modells</t>
  </si>
  <si>
    <t xml:space="preserve">Annahmen</t>
  </si>
  <si>
    <t xml:space="preserve">Alle Mengen-, Preis- und Kostenannahmen, monatlich über 24 Monate.</t>
  </si>
  <si>
    <t xml:space="preserve">Umsatz 24M</t>
  </si>
  <si>
    <t xml:space="preserve">Monatlicher Umsatz je Erlösstrom. Menge × Preis.</t>
  </si>
  <si>
    <t xml:space="preserve">Kosten 24M</t>
  </si>
  <si>
    <t xml:space="preserve">Monatlicher Kostenblock. Personal ist vollständig als Fixkosten geführt.</t>
  </si>
  <si>
    <t xml:space="preserve">Liquidität 24M</t>
  </si>
  <si>
    <t xml:space="preserve">Zahlungswirksame Rechnung inkl. CAPEX, Kaution und Working Capital. Ergibt den Kapitalbedarf.</t>
  </si>
  <si>
    <t xml:space="preserve">GuV 3 Jahre</t>
  </si>
  <si>
    <t xml:space="preserve">Jahressicht Jahr 1–3 inkl. Abschreibung und EBIT.</t>
  </si>
  <si>
    <t xml:space="preserve">Szenarien</t>
  </si>
  <si>
    <t xml:space="preserve">Base / Downside / Upside. Der Downside ist der Stresstest für die Finanzierung.</t>
  </si>
  <si>
    <t xml:space="preserve">Kapitalbedarf</t>
  </si>
  <si>
    <t xml:space="preserve">Mittelverwendung und Mittelherkunft der 750.000 € Finanzierungsrunde.</t>
  </si>
  <si>
    <t xml:space="preserve">Unit Economics</t>
  </si>
  <si>
    <t xml:space="preserve">Deckungsbeitrag je Produkt. Separate Sicht – nicht mit dem Monatsmodell addieren.</t>
  </si>
  <si>
    <t xml:space="preserve">Impact-KPIs</t>
  </si>
  <si>
    <t xml:space="preserve">Nicht-monetäre Zielgrößen für kommunale Partner, Förderprogramme und CSR.</t>
  </si>
  <si>
    <t xml:space="preserve">Marktdaten</t>
  </si>
  <si>
    <t xml:space="preserve">Externe Quellen mit Link. Grundlage der Marktargumentation.</t>
  </si>
  <si>
    <t xml:space="preserve">Wichtige Einordnung</t>
  </si>
  <si>
    <t xml:space="preserve">Kein Forecast</t>
  </si>
  <si>
    <t xml:space="preserve">Dies ist ein Planungsszenario, keine Prognose und keine Zusage. Die Mengengerüste beruhen auf Annahmen des Gründerteams, nicht auf externen Marktdaten. Extern belegt sind ausschließlich die Zahlen im Blatt „Marktdaten“.</t>
  </si>
  <si>
    <t xml:space="preserve">Umsatzsteuer</t>
  </si>
  <si>
    <t xml:space="preserve">Alle Werte netto. Umsatzsteuer ist durchlaufend und nicht modelliert.</t>
  </si>
  <si>
    <t xml:space="preserve">Personalkosten</t>
  </si>
  <si>
    <t xml:space="preserve">Enthalten Arbeitgeberanteil. Ø-Satz je Vollzeitstelle, kein Einzelgehaltsplan.</t>
  </si>
  <si>
    <t xml:space="preserve">Robotik</t>
  </si>
  <si>
    <t xml:space="preserve">Bewusst konservativ: Konsignation, Leasing und Provision statt Eigenkauf. Das hält den Kapitalbedarf niedrig.</t>
  </si>
  <si>
    <t xml:space="preserve">Blaue Zellen sind Eingaben. Monat 1 = Start der Finanzierung. Soft Launch ab M4, Vollbetrieb ab M7.</t>
  </si>
  <si>
    <t xml:space="preserve">Position</t>
  </si>
  <si>
    <t xml:space="preserve">Einheit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</si>
  <si>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</si>
  <si>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</si>
  <si>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</si>
  <si>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</si>
  <si>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</si>
  <si>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</si>
  <si>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</si>
  <si>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</si>
  <si>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</si>
  <si>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</si>
  <si>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</si>
  <si>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</si>
  <si>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</si>
  <si>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</si>
  <si>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</si>
  <si>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</si>
  <si>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</si>
  <si>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</si>
  <si>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</si>
  <si>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</si>
  <si>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M21</t>
  </si>
  <si>
    <t xml:space="preserve">M22</t>
  </si>
  <si>
    <t xml:space="preserve">M23</t>
  </si>
  <si>
    <t xml:space="preserve">M24</t>
  </si>
  <si>
    <t xml:space="preserve">Jahr 1</t>
  </si>
  <si>
    <t xml:space="preserve">Jahr 2</t>
  </si>
  <si>
    <t xml:space="preserve">Mengengerüst (Absatz je Monat)</t>
  </si>
  <si>
    <t xml:space="preserve">AI Starter Setups</t>
  </si>
  <si>
    <t xml:space="preserve">Stück</t>
  </si>
  <si>
    <t xml:space="preserve">Productivity Agent Setups</t>
  </si>
  <si>
    <t xml:space="preserve">Business Automation Sprints</t>
  </si>
  <si>
    <t xml:space="preserve">Department-Agent-Projekte</t>
  </si>
  <si>
    <t xml:space="preserve">Robo Lab PoCs</t>
  </si>
  <si>
    <t xml:space="preserve">B2B-Events &amp; Workshops</t>
  </si>
  <si>
    <t xml:space="preserve">Anzahl</t>
  </si>
  <si>
    <t xml:space="preserve">Education / Robo Lab on Tour</t>
  </si>
  <si>
    <t xml:space="preserve">Einsatztage</t>
  </si>
  <si>
    <t xml:space="preserve">Kommunale / institutionelle Programme</t>
  </si>
  <si>
    <t xml:space="preserve">Service-Retainer (Bestand Monatsende)</t>
  </si>
  <si>
    <t xml:space="preserve">Verträge</t>
  </si>
  <si>
    <t xml:space="preserve">Hersteller-/Flächenpartner (Bestand)</t>
  </si>
  <si>
    <t xml:space="preserve">Partner</t>
  </si>
  <si>
    <t xml:space="preserve">Robotik-Sales / Partnerprovision</t>
  </si>
  <si>
    <t xml:space="preserve">EUR direkt</t>
  </si>
  <si>
    <t xml:space="preserve">Preise (netto je Einheit)</t>
  </si>
  <si>
    <t xml:space="preserve">Preis AI Starter Setup</t>
  </si>
  <si>
    <t xml:space="preserve">EUR</t>
  </si>
  <si>
    <t xml:space="preserve">Ø J1</t>
  </si>
  <si>
    <t xml:space="preserve">Ø J2</t>
  </si>
  <si>
    <t xml:space="preserve">Preis Productivity Agent Setup</t>
  </si>
  <si>
    <t xml:space="preserve">Preis Business Automation Sprint</t>
  </si>
  <si>
    <t xml:space="preserve">Preis Department-Agent-Projekt</t>
  </si>
  <si>
    <t xml:space="preserve">Preis Robo Lab PoC</t>
  </si>
  <si>
    <t xml:space="preserve">Preis B2B-Event / Workshop</t>
  </si>
  <si>
    <t xml:space="preserve">Preis Education-/Tour-Tag</t>
  </si>
  <si>
    <t xml:space="preserve">Preis kommunales Programm</t>
  </si>
  <si>
    <t xml:space="preserve">Retainer je Vertrag und Monat</t>
  </si>
  <si>
    <t xml:space="preserve">Partnerfläche je Partner und Monat</t>
  </si>
  <si>
    <t xml:space="preserve">Kostenannahmen</t>
  </si>
  <si>
    <t xml:space="preserve">Vollzeitstellen (FTE, Bestand)</t>
  </si>
  <si>
    <t xml:space="preserve">FTE</t>
  </si>
  <si>
    <t xml:space="preserve">Personalkosten je FTE und Monat (inkl. AG-Anteil)</t>
  </si>
  <si>
    <t xml:space="preserve">Miete &amp; Nebenkosten (ca. 400 m²)</t>
  </si>
  <si>
    <t xml:space="preserve">Demo-Robotik (Leasing / Konsignation)</t>
  </si>
  <si>
    <t xml:space="preserve">Robo Lab on Tour (Fahrzeug, Betrieb)</t>
  </si>
  <si>
    <t xml:space="preserve">Marke, Branding, Website, Marketing</t>
  </si>
  <si>
    <t xml:space="preserve">Technologie, Software, Lizenzen, Security</t>
  </si>
  <si>
    <t xml:space="preserve">Recht, Versicherung, Buchhaltung, Datenschutz</t>
  </si>
  <si>
    <t xml:space="preserve">Puffer / Sonstiges (% des übrigen OPEX)</t>
  </si>
  <si>
    <t xml:space="preserve">%</t>
  </si>
  <si>
    <t xml:space="preserve">Investitionen und Working Capital</t>
  </si>
  <si>
    <t xml:space="preserve">CAPEX Ladenbau, Showroom, Lab-Infrastruktur</t>
  </si>
  <si>
    <t xml:space="preserve">CAPEX Robo-Lab-on-Tour-Modul &amp; Demo-Kits</t>
  </si>
  <si>
    <t xml:space="preserve">Mietkaution (3 Monatsmieten, M3)</t>
  </si>
  <si>
    <t xml:space="preserve">Zahlungsziel B2B-Anteil des Umsatzes</t>
  </si>
  <si>
    <t xml:space="preserve">Nutzungsdauer Abschreibung</t>
  </si>
  <si>
    <t xml:space="preserve">Jahre</t>
  </si>
  <si>
    <t xml:space="preserve">Alle Mengen- und Preisannahmen stammen vom Gründerteam und sind bewusst konservativ gehalten. Externe Marktbelege ausschließlich im Blatt „Marktdaten“.</t>
  </si>
  <si>
    <t xml:space="preserve">Umsatzmodell – 24 Monate</t>
  </si>
  <si>
    <t xml:space="preserve">Menge × Preis je Erlösstrom. Alle Werte netto.</t>
  </si>
  <si>
    <t xml:space="preserve">Erlösströme</t>
  </si>
  <si>
    <t xml:space="preserve">Walk-in</t>
  </si>
  <si>
    <t xml:space="preserve">Professional</t>
  </si>
  <si>
    <t xml:space="preserve">KMU</t>
  </si>
  <si>
    <t xml:space="preserve">Fachbereich</t>
  </si>
  <si>
    <t xml:space="preserve">Industrie</t>
  </si>
  <si>
    <t xml:space="preserve">Academy</t>
  </si>
  <si>
    <t xml:space="preserve">Bildung</t>
  </si>
  <si>
    <t xml:space="preserve">B2G</t>
  </si>
  <si>
    <t xml:space="preserve">Service-Retainer</t>
  </si>
  <si>
    <t xml:space="preserve">wiederkehrend</t>
  </si>
  <si>
    <t xml:space="preserve">Hersteller- &amp; Flächenpartnerschaften</t>
  </si>
  <si>
    <t xml:space="preserve">Provision</t>
  </si>
  <si>
    <t xml:space="preserve">GESAMTUMSATZ</t>
  </si>
  <si>
    <t xml:space="preserve">netto</t>
  </si>
  <si>
    <t xml:space="preserve">Struktur</t>
  </si>
  <si>
    <t xml:space="preserve">davon wiederkehrend (Retainer + Partnerflächen)</t>
  </si>
  <si>
    <t xml:space="preserve">Anteil wiederkehrender Umsatz</t>
  </si>
  <si>
    <t xml:space="preserve">davon Public Impact (Education, Tour, Kommunen)</t>
  </si>
  <si>
    <t xml:space="preserve">Anteil Public Impact am Umsatz</t>
  </si>
  <si>
    <t xml:space="preserve">Kostenmodell – 24 Monate</t>
  </si>
  <si>
    <t xml:space="preserve">Personal ist vollständig als Fixkostenblock geführt, nicht auf Projekte umgelegt.</t>
  </si>
  <si>
    <t xml:space="preserve">Betriebskosten (OPEX)</t>
  </si>
  <si>
    <t xml:space="preserve">Personal (inkl. Arbeitgeberanteil)</t>
  </si>
  <si>
    <t xml:space="preserve">Miete &amp; Nebenkosten</t>
  </si>
  <si>
    <t xml:space="preserve">Demo-Robotik (Leasing/Konsignation)</t>
  </si>
  <si>
    <t xml:space="preserve">Robo Lab on Tour (Betrieb)</t>
  </si>
  <si>
    <t xml:space="preserve">Marke, Branding, Marketing</t>
  </si>
  <si>
    <t xml:space="preserve">Technologie, Software, Security</t>
  </si>
  <si>
    <t xml:space="preserve">Recht, Versicherung, Buchhaltung</t>
  </si>
  <si>
    <t xml:space="preserve">Zwischensumme</t>
  </si>
  <si>
    <t xml:space="preserve">Puffer / Sonstiges</t>
  </si>
  <si>
    <t xml:space="preserve">GESAMTKOSTEN (OPEX)</t>
  </si>
  <si>
    <t xml:space="preserve">Ergebnis</t>
  </si>
  <si>
    <t xml:space="preserve">EBITDA (vor Abschreibung)</t>
  </si>
  <si>
    <t xml:space="preserve">EBITDA-Marge</t>
  </si>
  <si>
    <t xml:space="preserve">EBITDA kumuliert</t>
  </si>
  <si>
    <t xml:space="preserve">Ab hier bleibt das EBITDA dauerhaft positiv (Hilfszeile: 1 = ja)</t>
  </si>
  <si>
    <t xml:space="preserve">Flag</t>
  </si>
  <si>
    <t xml:space="preserve">Fixkostenblock, den die Finanzierung absichern muss</t>
  </si>
  <si>
    <t xml:space="preserve">Personal + Miete + Marketing + Technologie + Recht</t>
  </si>
  <si>
    <t xml:space="preserve">Fixkosten 24 Monate gesamt</t>
  </si>
  <si>
    <t xml:space="preserve">Liquiditätsplan – 24 Monate</t>
  </si>
  <si>
    <t xml:space="preserve">Zahlungswirksam. Ergibt den Kapitalbedarf: die tiefste Stelle der kumulierten Linie.</t>
  </si>
  <si>
    <t xml:space="preserve">Einzahlungen</t>
  </si>
  <si>
    <t xml:space="preserve">Zahlungseingang aus Umsatz</t>
  </si>
  <si>
    <t xml:space="preserve">Auszahlungen</t>
  </si>
  <si>
    <t xml:space="preserve">Investitionen (CAPEX)</t>
  </si>
  <si>
    <t xml:space="preserve">Mietkaution</t>
  </si>
  <si>
    <t xml:space="preserve">Auszahlungen gesamt</t>
  </si>
  <si>
    <t xml:space="preserve">Cashflow</t>
  </si>
  <si>
    <t xml:space="preserve">Netto-Cashflow (operativ, vor Finanzierung)</t>
  </si>
  <si>
    <t xml:space="preserve">Kumulierter Cashflow (ohne Finanzierung)</t>
  </si>
  <si>
    <t xml:space="preserve">Ergebnis der Finanzierungsrechnung</t>
  </si>
  <si>
    <t xml:space="preserve">Maximaler kumulierter Kapitalbedarf (Tiefpunkt)</t>
  </si>
  <si>
    <t xml:space="preserve">Tiefste Stelle der kumulierten Linie.</t>
  </si>
  <si>
    <t xml:space="preserve">Monat des Tiefpunkts</t>
  </si>
  <si>
    <t xml:space="preserve">Ab hier dreht der Cashflow.</t>
  </si>
  <si>
    <t xml:space="preserve">Sicherheitszuschlag 20 % auf den Kapitalbedarf</t>
  </si>
  <si>
    <t xml:space="preserve">Branchenüblicher Aufschlag für Zeitverzug und Working-Capital-Schwankungen.</t>
  </si>
  <si>
    <t xml:space="preserve">Rechnerischer Kapitalbedarf (Base Case)</t>
  </si>
  <si>
    <t xml:space="preserve">Was das Vorhaben im Basisszenario mindestens braucht.</t>
  </si>
  <si>
    <t xml:space="preserve">Beantragter Finanzierungsrahmen</t>
  </si>
  <si>
    <t xml:space="preserve">Höher als der rechnerische Bedarf – der Puffer trägt den Downside-Fall über 24 Monate.</t>
  </si>
  <si>
    <t xml:space="preserve">Fixkosten 24 Monate (Personal, Miete, Marketing, Technik, Recht)</t>
  </si>
  <si>
    <t xml:space="preserve">Der Block, den die Finanzierung im Ernstfall allein tragen muss.</t>
  </si>
  <si>
    <t xml:space="preserve">Erster Monat mit positivem EBITDA</t>
  </si>
  <si>
    <t xml:space="preserve">Erstmals positiv. Projektumsätze sind schwankend – dieser Monat ist noch kein stabiler Break-even.</t>
  </si>
  <si>
    <t xml:space="preserve">Erster Monat mit dauerhaft positivem EBITDA</t>
  </si>
  <si>
    <t xml:space="preserve">Ab diesem Monat bleibt das EBITDA in jedem Folgemonat positiv. Das ist der belastbare Break-even.</t>
  </si>
  <si>
    <t xml:space="preserve">Monat, in dem der kumulierte Cashflow wieder positiv wird</t>
  </si>
  <si>
    <t xml:space="preserve">Rückzahlung der Anlaufinvestition. Liegt planmäßig kurz nach dem Finanzierungszeitraum.</t>
  </si>
  <si>
    <t xml:space="preserve">Deckungsgrad des 24-Monats-Fixkostenblocks durch die Finanzierung</t>
  </si>
  <si>
    <t xml:space="preserve">Den Rest tragen die laufenden Umsätze. Eine 100-%-Finanzierung der Fixkosten wäre ein Signal, dass das Team dem eigenen Umsatzplan nicht traut.</t>
  </si>
  <si>
    <t xml:space="preserve">Gewinn- und Verlustrechnung – Jahr 1 bis Jahr 3</t>
  </si>
  <si>
    <t xml:space="preserve">Jahr 3 ist Ausblick und nicht Teil des Finanzierungszeitraums.</t>
  </si>
  <si>
    <t xml:space="preserve">Jahr 3</t>
  </si>
  <si>
    <t xml:space="preserve">Kommentar</t>
  </si>
  <si>
    <t xml:space="preserve">Umsatz</t>
  </si>
  <si>
    <t xml:space="preserve">Franchise / Lizenzierung</t>
  </si>
  <si>
    <t xml:space="preserve">Erst nach validiertem Pilot.</t>
  </si>
  <si>
    <t xml:space="preserve">Gesamtumsatz</t>
  </si>
  <si>
    <t xml:space="preserve">Kosten</t>
  </si>
  <si>
    <t xml:space="preserve">Personal (inkl. AG-Anteil)</t>
  </si>
  <si>
    <t xml:space="preserve">Ø 10 FTE J2, ca. 16 FTE J3.</t>
  </si>
  <si>
    <t xml:space="preserve">Flächenerweiterung ab J3.</t>
  </si>
  <si>
    <t xml:space="preserve">Kein Eigenkauf.</t>
  </si>
  <si>
    <t xml:space="preserve">Zweites Modul ab J3.</t>
  </si>
  <si>
    <t xml:space="preserve">Gesamtkosten (OPEX)</t>
  </si>
  <si>
    <t xml:space="preserve">EBITDA</t>
  </si>
  <si>
    <t xml:space="preserve">Ergebnis vor Abschreibung, Zinsen und Steuern.</t>
  </si>
  <si>
    <t xml:space="preserve">Abschreibung auf CAPEX</t>
  </si>
  <si>
    <t xml:space="preserve">Lineare Abschreibung Ladenbau, Lab und Tour-Modul.</t>
  </si>
  <si>
    <t xml:space="preserve">EBIT</t>
  </si>
  <si>
    <t xml:space="preserve">Kennzahlen</t>
  </si>
  <si>
    <t xml:space="preserve">Umsatz je Vollzeitstelle</t>
  </si>
  <si>
    <t xml:space="preserve">Der Downside ist der eigentliche Test: Trägt die Finanzierung 24 Monate, wenn der Plan deutlich verfehlt wird?</t>
  </si>
  <si>
    <t xml:space="preserve">Stellschrauben</t>
  </si>
  <si>
    <t xml:space="preserve">Szenario</t>
  </si>
  <si>
    <t xml:space="preserve">Umsatzfaktor</t>
  </si>
  <si>
    <t xml:space="preserve">Kostenfaktor</t>
  </si>
  <si>
    <t xml:space="preserve">Downside</t>
  </si>
  <si>
    <t xml:space="preserve">Nachfrage bleibt aus, Vertrieb greift spät, Kostenbremse gezogen.</t>
  </si>
  <si>
    <t xml:space="preserve">Base</t>
  </si>
  <si>
    <t xml:space="preserve">Planszenario dieses Modells.</t>
  </si>
  <si>
    <t xml:space="preserve">Upside</t>
  </si>
  <si>
    <t xml:space="preserve">Herstellerpartnerschaften und kommunale Rahmenverträge greifen früher.</t>
  </si>
  <si>
    <t xml:space="preserve">Ergebnis je Szenario</t>
  </si>
  <si>
    <t xml:space="preserve">Umsatz J1</t>
  </si>
  <si>
    <t xml:space="preserve">Umsatz J2</t>
  </si>
  <si>
    <t xml:space="preserve">EBITDA J1</t>
  </si>
  <si>
    <t xml:space="preserve">EBITDA J2</t>
  </si>
  <si>
    <t xml:space="preserve">Kumuliertes EBITDA 24 Monate</t>
  </si>
  <si>
    <t xml:space="preserve">Reichweite der Finanzierung (Stresstest)</t>
  </si>
  <si>
    <t xml:space="preserve">Einmalige Investitionen + Kaution</t>
  </si>
  <si>
    <t xml:space="preserve">Ladenbau, Lab, Tour-Modul, Mietkaution.</t>
  </si>
  <si>
    <t xml:space="preserve">Kumulierter operativer Verlust im Downside</t>
  </si>
  <si>
    <t xml:space="preserve">24-Monats-Summe des EBITDA im Downside.</t>
  </si>
  <si>
    <t xml:space="preserve">Kapitalbedarf im Downside-Fall</t>
  </si>
  <si>
    <t xml:space="preserve">Investitionen plus operativer Verlust.</t>
  </si>
  <si>
    <t xml:space="preserve">Siehe Blatt Kapitalbedarf.</t>
  </si>
  <si>
    <t xml:space="preserve">Verbleibende Reserve am Ende von Monat 24 (Downside)</t>
  </si>
  <si>
    <t xml:space="preserve">Positiv bedeutet: die Finanzierung trägt volle 24 Monate auch im Downside.</t>
  </si>
  <si>
    <t xml:space="preserve">Deckung des Fixkostenblocks über 24 Monate durch die Finanzierung</t>
  </si>
  <si>
    <t xml:space="preserve">Anteil der Fixkosten (Personal, Miete, Marketing, Technik, Recht), den das Kapital allein abdecken könnte.</t>
  </si>
  <si>
    <t xml:space="preserve">Kapitalbedarf, Mittelverwendung und Mittelherkunft</t>
  </si>
  <si>
    <t xml:space="preserve">Finanzierungsrunde für 24 Monate Betrieb des Pilotstandorts Heidelberg.</t>
  </si>
  <si>
    <t xml:space="preserve">Zentrale Stellschraube des gesamten Modells.</t>
  </si>
  <si>
    <t xml:space="preserve">Mittelverwendung</t>
  </si>
  <si>
    <t xml:space="preserve">Verwendung</t>
  </si>
  <si>
    <t xml:space="preserve">Betrag</t>
  </si>
  <si>
    <t xml:space="preserve">Anteil</t>
  </si>
  <si>
    <t xml:space="preserve">Begründung</t>
  </si>
  <si>
    <t xml:space="preserve">Personal – Deckungslücke über 24 Monate</t>
  </si>
  <si>
    <t xml:space="preserve">10 FTE im Endausbau. Der größte Block und der wichtigste: ohne Team kein Umsatz.</t>
  </si>
  <si>
    <t xml:space="preserve">Ladenbau, Showroom und Lab-Infrastruktur</t>
  </si>
  <si>
    <t xml:space="preserve">Einmalig. Fläche, Elektrik, Sicherheitszonen, Demo-Aufbauten, Möblierung.</t>
  </si>
  <si>
    <t xml:space="preserve">Marke, Branding, Website, Launch-Marketing</t>
  </si>
  <si>
    <t xml:space="preserve">Neues Markenbild, Website, Content, Launch-Kampagne, Messen und Demo Days.</t>
  </si>
  <si>
    <t xml:space="preserve">Miete inkl. Kaution über 24 Monate (Deckungslücke)</t>
  </si>
  <si>
    <t xml:space="preserve">Ca. 400 m² in Heidelberg, drei Monatsmieten Kaution.</t>
  </si>
  <si>
    <t xml:space="preserve">Robo-Lab-on-Tour-Modul (Fahrzeug, Kits, Sicherheitsmaterial)</t>
  </si>
  <si>
    <t xml:space="preserve">Mobiles Bildungs- und Aufklärungsmodul. Erschließt Schulen, Kommunen und Fördermittel.</t>
  </si>
  <si>
    <t xml:space="preserve">LLM-APIs, Automatisierungsplattform, CRM, Endgeräte, Security-Stack.</t>
  </si>
  <si>
    <t xml:space="preserve">Recht, Versicherung, Datenschutz, Buchhaltung</t>
  </si>
  <si>
    <t xml:space="preserve">Gesellschaftsrecht, Haftpflicht, DSGVO- und AI-Act-Compliance, Steuerberatung.</t>
  </si>
  <si>
    <t xml:space="preserve">Liquiditätsreserve</t>
  </si>
  <si>
    <t xml:space="preserve">Unvorhergesehenes. Bewusst klein gehalten.</t>
  </si>
  <si>
    <t xml:space="preserve">Summe Mittelverwendung</t>
  </si>
  <si>
    <t xml:space="preserve">Muss dem Finanzierungsrahmen entsprechen.</t>
  </si>
  <si>
    <t xml:space="preserve">Mittelherkunft</t>
  </si>
  <si>
    <t xml:space="preserve">Quelle</t>
  </si>
  <si>
    <t xml:space="preserve">Art</t>
  </si>
  <si>
    <t xml:space="preserve">Status / Hinweis</t>
  </si>
  <si>
    <t xml:space="preserve">Eigenkapital Gründer / dcyphr.® GmbH</t>
  </si>
  <si>
    <t xml:space="preserve">Eigenkapital</t>
  </si>
  <si>
    <t xml:space="preserve">Eigenmittel und eingebrachte Vorleistungen.</t>
  </si>
  <si>
    <t xml:space="preserve">Business Angels / Seed-Beteiligung</t>
  </si>
  <si>
    <t xml:space="preserve">Anzusprechen; Regionalnetzwerk Rhein-Neckar.</t>
  </si>
  <si>
    <t xml:space="preserve">Start-up BW Pre-Seed (Land Baden-Württemberg)</t>
  </si>
  <si>
    <t xml:space="preserve">Beteiligung</t>
  </si>
  <si>
    <t xml:space="preserve">Land beteiligt sich mit bis zu 80 % bei mind. 20 % privatem Co-Investor, max. 200.000 € je Start-up. Noch zu beantragen.</t>
  </si>
  <si>
    <t xml:space="preserve">L-Bank / KfW Betriebsmittel- und Gründerkredit</t>
  </si>
  <si>
    <t xml:space="preserve">Fremdkapital</t>
  </si>
  <si>
    <t xml:space="preserve">Hausbankverfahren, Bürgschaft der Bürgschaftsbank BW bis 80 % möglich. Noch zu beantragen.</t>
  </si>
  <si>
    <t xml:space="preserve">Förder-, Programm- und Sponsoringmittel Bildung/Public Impact</t>
  </si>
  <si>
    <t xml:space="preserve">Zuschuss</t>
  </si>
  <si>
    <t xml:space="preserve">Kommunale Bildungsbudgets, CSR-Sponsoring, Innovationsgutscheine. Projektbezogen.</t>
  </si>
  <si>
    <t xml:space="preserve">Summe Mittelherkunft</t>
  </si>
  <si>
    <t xml:space="preserve">Abgleich Verwendung / Herkunft</t>
  </si>
  <si>
    <t xml:space="preserve">Muss null sein.</t>
  </si>
  <si>
    <t xml:space="preserve">Einordnung</t>
  </si>
  <si>
    <t xml:space="preserve">• Der rechnerische Kapitalbedarf im Basisszenario liegt deutlich unter dem beantragten Rahmen (siehe Blatt „Liquidität 24M“). Die Differenz ist bewusster Puffer, kein Aufschlag.</t>
  </si>
  <si>
    <t xml:space="preserve">• Zweck des Puffers: Auch im Downside-Szenario – 45 % unter Plan – bleibt das Vorhaben volle 24 Monate handlungsfähig, ohne Anschlussfinanzierung (siehe Blatt „Szenarien“).</t>
  </si>
  <si>
    <t xml:space="preserve">• Die Robotik wird bewusst über Konsignation, Leasing und Provision abgebildet, nicht über Eigenkauf. Das senkt den Kapitalbedarf erheblich und verlagert das Warenrisiko zum Hersteller.</t>
  </si>
  <si>
    <t xml:space="preserve">• Kein Posten dieser Runde finanziert Franchise-Expansion. Die Expansion setzt eine eigene Runde nach validiertem Pilot voraus.</t>
  </si>
  <si>
    <t xml:space="preserve">Unit Economics je Produkt</t>
  </si>
  <si>
    <t xml:space="preserve">Separate Sicht auf die Wirtschaftlichkeit einzelner Leistungen. Nicht mit dem Monatsmodell addieren – dort ist Personal vollständig als Fixkosten geführt.</t>
  </si>
  <si>
    <t xml:space="preserve">Leistung</t>
  </si>
  <si>
    <t xml:space="preserve">Preis netto</t>
  </si>
  <si>
    <t xml:space="preserve">Direkte Std.</t>
  </si>
  <si>
    <t xml:space="preserve">Std.-Satz</t>
  </si>
  <si>
    <t xml:space="preserve">Direktkosten Material</t>
  </si>
  <si>
    <t xml:space="preserve">Deckungsbeitrag</t>
  </si>
  <si>
    <t xml:space="preserve">DB-Marge</t>
  </si>
  <si>
    <t xml:space="preserve">AI Starter Setup</t>
  </si>
  <si>
    <t xml:space="preserve">Productivity Agent Setup</t>
  </si>
  <si>
    <t xml:space="preserve">Business Automation Sprint</t>
  </si>
  <si>
    <t xml:space="preserve">Department-Agent-Projekt</t>
  </si>
  <si>
    <t xml:space="preserve">Robo Lab PoC</t>
  </si>
  <si>
    <t xml:space="preserve">B2B-Event / Workshop</t>
  </si>
  <si>
    <t xml:space="preserve">Education-/Tour-Tag</t>
  </si>
  <si>
    <t xml:space="preserve">Kommunales Programm</t>
  </si>
  <si>
    <t xml:space="preserve">Service-Retainer (je Monat)</t>
  </si>
  <si>
    <t xml:space="preserve">Ø Deckungsbeitragsmarge (ungewichtet)</t>
  </si>
  <si>
    <t xml:space="preserve">Wiederkehrende Erlöse</t>
  </si>
  <si>
    <t xml:space="preserve">Ø Vertragslaufzeit Retainer (Annahme, Monate)</t>
  </si>
  <si>
    <t xml:space="preserve">Konservativ. 36 Monate wären marktüblich.</t>
  </si>
  <si>
    <t xml:space="preserve">Lebenszeitwert eines Retainers</t>
  </si>
  <si>
    <t xml:space="preserve">Laufzeit × Monatspreis Jahr 2.</t>
  </si>
  <si>
    <t xml:space="preserve">Deckungsbeitrag über die Laufzeit</t>
  </si>
  <si>
    <t xml:space="preserve">Laufzeit × DB je Monat.</t>
  </si>
  <si>
    <t xml:space="preserve">Retainer-Bestand Ende Monat 24</t>
  </si>
  <si>
    <t xml:space="preserve">Aus dem Mengengerüst.</t>
  </si>
  <si>
    <t xml:space="preserve">Jährlich wiederkehrender Umsatz Ende M24 (ARR)</t>
  </si>
  <si>
    <t xml:space="preserve">Retainer plus Partnerflächen. Die wichtigste Kennzahl für die Anschlussfinanzierung.</t>
  </si>
  <si>
    <t xml:space="preserve">Nicht-monetäre Zielgrößen. Grundlage für kommunale Verträge, Förderanträge und CSR-Partnerschaften.</t>
  </si>
  <si>
    <t xml:space="preserve">Kennzahl</t>
  </si>
  <si>
    <t xml:space="preserve">Wozu die Zahl dient</t>
  </si>
  <si>
    <t xml:space="preserve">Schüler:innen und junge Menschen erreicht</t>
  </si>
  <si>
    <t xml:space="preserve">Kernnachweis gegenüber Schulträgern und Stiftungen.</t>
  </si>
  <si>
    <t xml:space="preserve">Lehrkräfte und Multiplikator:innen fortgebildet</t>
  </si>
  <si>
    <t xml:space="preserve">Hebel: eine Lehrkraft erreicht jedes Jahr neue Klassen.</t>
  </si>
  <si>
    <t xml:space="preserve">Einsatztage Robo Lab on Tour</t>
  </si>
  <si>
    <t xml:space="preserve">Direkt aus dem Mengengerüst abgeleitet.</t>
  </si>
  <si>
    <t xml:space="preserve">Bürgerdialoge und offene Formate</t>
  </si>
  <si>
    <t xml:space="preserve">Nachweis für kommunale Rahmenverträge.</t>
  </si>
  <si>
    <t xml:space="preserve">Kommunale und institutionelle Partner</t>
  </si>
  <si>
    <t xml:space="preserve">Pipeline für B2G-Aufträge.</t>
  </si>
  <si>
    <t xml:space="preserve">Cybersecurity- und AI-Safety-Formate</t>
  </si>
  <si>
    <t xml:space="preserve">Anschlussfähig an IHK, Kammern und Sicherheitsbehörden.</t>
  </si>
  <si>
    <t xml:space="preserve">Forschungs- und Hochschulkooperationen</t>
  </si>
  <si>
    <t xml:space="preserve">Reallabor-Zugang, Talentpipeline, Förderfähigkeit.</t>
  </si>
  <si>
    <t xml:space="preserve">Beteiligte Unternehmen an offenen Formaten</t>
  </si>
  <si>
    <t xml:space="preserve">Vertriebspipeline, die aus Bildungsarbeit entsteht.</t>
  </si>
  <si>
    <t xml:space="preserve">Alle Impact-Werte sind Planungsannahmen des Gründerteams, keine externen Marktdaten und keine Zusagen. Sie werden ab Monat 4 quartalsweise gemessen und berichtet.</t>
  </si>
  <si>
    <t xml:space="preserve">Marktdaten und Quellen</t>
  </si>
  <si>
    <t xml:space="preserve">Ausschließlich extern belegte Zahlen. Alles andere im Modell sind eigene Annahmen.</t>
  </si>
  <si>
    <t xml:space="preserve">Wert</t>
  </si>
  <si>
    <t xml:space="preserve">Bedeutung für ROBANTIS</t>
  </si>
  <si>
    <t xml:space="preserve">Industrieroboter weltweit installiert 2024</t>
  </si>
  <si>
    <t xml:space="preserve">542.076 Stück</t>
  </si>
  <si>
    <t xml:space="preserve">IFR, World Robotics 2025 (Sep. 2025)</t>
  </si>
  <si>
    <t xml:space="preserve">Der Markt ist groß und stabil – aber die Beschaffung passiert weiterhin ohne physischen Erlebnisort.</t>
  </si>
  <si>
    <t xml:space="preserve">Industrieroboter Deutschland 2024</t>
  </si>
  <si>
    <t xml:space="preserve">26.982 Stück (−5 %)</t>
  </si>
  <si>
    <t xml:space="preserve">IFR, World Robotics 2025</t>
  </si>
  <si>
    <t xml:space="preserve">Deutschland ist Europas größter Einzelmarkt, mit 32 % Anteil an Europa.</t>
  </si>
  <si>
    <t xml:space="preserve">Roboterdichte Deutschland</t>
  </si>
  <si>
    <t xml:space="preserve">449 je 10.000 Beschäftigte, Platz 3 weltweit</t>
  </si>
  <si>
    <t xml:space="preserve">Hohe Basis, aber Wachstum verlagert sich vom Konzern zum Mittelstand.</t>
  </si>
  <si>
    <t xml:space="preserve">Deutsche Unternehmen mit aktivem KI-Einsatz</t>
  </si>
  <si>
    <t xml:space="preserve">41 % (2024: 17 %)</t>
  </si>
  <si>
    <t xml:space="preserve">Bitkom, KI-Studie 2026, 604 Unternehmen ab 20 Beschäftigten</t>
  </si>
  <si>
    <t xml:space="preserve">Die Nachfrage ist da und hat sich binnen eines Jahres mehr als verdoppelt.</t>
  </si>
  <si>
    <t xml:space="preserve">Unternehmen, die KI planen oder diskutieren</t>
  </si>
  <si>
    <t xml:space="preserve">48 %</t>
  </si>
  <si>
    <t xml:space="preserve">Bitkom, KI-Studie 2026</t>
  </si>
  <si>
    <t xml:space="preserve">Fast die Hälfte des Marktes steht unentschlossen vor der Tür. Genau diese Gruppe braucht einen Ort.</t>
  </si>
  <si>
    <t xml:space="preserve">Unternehmen mit formaler KI-Strategie</t>
  </si>
  <si>
    <t xml:space="preserve">21 %</t>
  </si>
  <si>
    <t xml:space="preserve">Die Lücke zwischen Nutzung und Strategie ist das Geschäftsmodell von ROBANTIS.</t>
  </si>
  <si>
    <t xml:space="preserve">Unternehmen: KI teurer als erwartet</t>
  </si>
  <si>
    <t xml:space="preserve">33 %</t>
  </si>
  <si>
    <t xml:space="preserve">Bestätigt: Der Engpass ist nicht Technologie, sondern Umsetzung und Governance.</t>
  </si>
  <si>
    <t xml:space="preserve">Industrieunternehmen, die sich beim KI-Einsatz als Nachzügler sehen</t>
  </si>
  <si>
    <t xml:space="preserve">46 %</t>
  </si>
  <si>
    <t xml:space="preserve">Bitkom Research, „Humanoide Roboter, KI &amp; Co.“, Apr. 2026, 555 Industrieunternehmen ab 100 Beschäftigten</t>
  </si>
  <si>
    <t xml:space="preserve">Selbst wahrgenommener Rückstand erzeugt Handlungsdruck und Beratungsbedarf.</t>
  </si>
  <si>
    <t xml:space="preserve">Industrie: KI ist wichtig für Wettbewerbsfähigkeit</t>
  </si>
  <si>
    <t xml:space="preserve">78 %</t>
  </si>
  <si>
    <t xml:space="preserve">Bitkom Research, Apr. 2026</t>
  </si>
  <si>
    <t xml:space="preserve">Relevanz unbestritten – Umsetzung ungelöst.</t>
  </si>
  <si>
    <t xml:space="preserve">Industrie plant höhere Industrie-4.0-Investitionen 2026</t>
  </si>
  <si>
    <t xml:space="preserve">27 % (50 % konstant)</t>
  </si>
  <si>
    <t xml:space="preserve">Budgets sind vorhanden, wenn der Nutzen belegbar ist.</t>
  </si>
  <si>
    <t xml:space="preserve">Industrie: humanoide Roboter gegen Fachkräftemangel</t>
  </si>
  <si>
    <t xml:space="preserve">58 %</t>
  </si>
  <si>
    <t xml:space="preserve">Direkter Anknüpfungspunkt für Showroom und Herstellerpartnerschaften.</t>
  </si>
  <si>
    <t xml:space="preserve">Industrie: humanoide Roboter senken Arbeitsunfälle</t>
  </si>
  <si>
    <t xml:space="preserve">68 %</t>
  </si>
  <si>
    <t xml:space="preserve">Sicherheitsargument öffnet Türen in Industrie und Logistik.</t>
  </si>
  <si>
    <t xml:space="preserve">Globaler Markt für AI Agents 2026</t>
  </si>
  <si>
    <t xml:space="preserve">ca. 10,9–12,1 Mrd. USD, CAGR 44–46 % bis 2030</t>
  </si>
  <si>
    <t xml:space="preserve">Grand View Research; Research and Markets (2026)</t>
  </si>
  <si>
    <t xml:space="preserve">Der Markt für digitale Agenten wächst dreistellig schneller als der Robotikmarkt.</t>
  </si>
  <si>
    <t xml:space="preserve">Schaden für die deutsche Wirtschaft durch Diebstahl, Spionage, Sabotage</t>
  </si>
  <si>
    <t xml:space="preserve">289,2 Mrd. € pro Jahr; 87 % der Unternehmen betroffen</t>
  </si>
  <si>
    <t xml:space="preserve">Bitkom, Wirtschaftsschutz 2025, 1.002 Unternehmen</t>
  </si>
  <si>
    <t xml:space="preserve">Begründet Cybersecurity als eigenständige, zahlungsbereite Programmsäule.</t>
  </si>
  <si>
    <t xml:space="preserve">MINT-Fachkräftelücke Deutschland</t>
  </si>
  <si>
    <t xml:space="preserve">133.900 Personen (März 2026)</t>
  </si>
  <si>
    <t xml:space="preserve">IW Köln, MINT-Frühjahrsreport 2026</t>
  </si>
  <si>
    <t xml:space="preserve">Bildungssäule ist kein Nebenprodukt, sondern adressiert einen bezifferten volkswirtschaftlichen Engpass.</t>
  </si>
  <si>
    <t xml:space="preserve">Prognose fehlende MINT-Beschäftigte 2034</t>
  </si>
  <si>
    <t xml:space="preserve">138.600 Personen</t>
  </si>
  <si>
    <t xml:space="preserve">Langfristige Nachfrage nach Technikbildung – planbare Auslastung des Robo Lab.</t>
  </si>
  <si>
    <t xml:space="preserve">Metropolregion Rhein-Neckar</t>
  </si>
  <si>
    <t xml:space="preserve">2,4 Mio. Einwohner, ca. 160.000 Unternehmen, 22 Hochschulen</t>
  </si>
  <si>
    <t xml:space="preserve">Metropolregion Rhein-Neckar GmbH; Verband Region Rhein-Neckar</t>
  </si>
  <si>
    <t xml:space="preserve">Einzugsgebiet des Pilotstandorts. Forschungsbeschäftigung mehr als doppelt so hoch wie im Bundesschnitt.</t>
  </si>
  <si>
    <t xml:space="preserve">Start-up BW Pre-Seed</t>
  </si>
  <si>
    <t xml:space="preserve">Land beteiligt sich mit bis zu 80 %, max. 200.000 € je Start-up</t>
  </si>
  <si>
    <t xml:space="preserve">L-Bank Baden-Württemberg, Programmbestimmungen</t>
  </si>
  <si>
    <t xml:space="preserve">Konkreter Finanzierungsbaustein für den Pilotstandort.</t>
  </si>
  <si>
    <t xml:space="preserve">Links</t>
  </si>
  <si>
    <t xml:space="preserve">IFR World Robotics 2025</t>
  </si>
  <si>
    <t xml:space="preserve">https://ifr.org/ifr-press-releases/news/global-robot-demand-in-factories-doubles-over-10-years</t>
  </si>
  <si>
    <t xml:space="preserve">Bitkom KI-Studie 2026</t>
  </si>
  <si>
    <t xml:space="preserve">https://www.bitkom.org/Bitkom/Publikationen/Kuenstliche-Intelligenz-in-Deutschland</t>
  </si>
  <si>
    <t xml:space="preserve">Bitkom Research: Humanoide Roboter, KI &amp; Co. (2026)</t>
  </si>
  <si>
    <t xml:space="preserve">https://www.bitkom.org/Presse/Presseinformation/Humanoide-Roboter-KI-digitale-Transformation-Industrie</t>
  </si>
  <si>
    <t xml:space="preserve">Bitkom Wirtschaftsschutz 2025</t>
  </si>
  <si>
    <t xml:space="preserve">https://www.bitkom.org/Bitkom/Publikationen/Wirtschaftsschutz</t>
  </si>
  <si>
    <t xml:space="preserve">IW Köln MINT-Frühjahrsreport 2026</t>
  </si>
  <si>
    <t xml:space="preserve">https://www.iwkoeln.de/</t>
  </si>
  <si>
    <t xml:space="preserve">GTAI Robotics Industry Germany</t>
  </si>
  <si>
    <t xml:space="preserve">https://www.gtai.de/en/invest/industries/industrial-production/robotics-industry</t>
  </si>
  <si>
    <t xml:space="preserve">Metropolregion Rhein-Neckar – Zahlen und Fakten</t>
  </si>
  <si>
    <t xml:space="preserve">https://www.m-r-n.com/zahlen-und-fakten</t>
  </si>
  <si>
    <t xml:space="preserve">L-Bank Start-up BW Pre-Seed</t>
  </si>
  <si>
    <t xml:space="preserve">https://www.l-bank.de/produkte/unternehmensfinanzierung/start-up-bw-pre-seed.html</t>
  </si>
  <si>
    <t xml:space="preserve">Terra Robotics (UBTECH-Distributor DACH)</t>
  </si>
  <si>
    <t xml:space="preserve">https://terra-robotics.de/</t>
  </si>
  <si>
    <t xml:space="preserve">n8n Workflow-Automatisierung</t>
  </si>
  <si>
    <t xml:space="preserve">https://n8n.io/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</si>
</sst>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–"/>
    <numFmt numFmtId="166" formatCode="#,##0&quot; €&quot;;\(#,##0&quot; €)&quot;;\–"/>
    <numFmt numFmtId="167" formatCode="0.0"/>
    <numFmt numFmtId="168" formatCode="0.0%"/>
    <numFmt numFmtId="169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D2137"/>
      <name val="Arial"/>
      <family val="0"/>
      <charset val="1"/>
    </font>
    <font>
      <sz val="8"/>
      <color rgb="FF5A6E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D2137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4"/>
      <color rgb="FF0D213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2137"/>
        <bgColor rgb="FF003300"/>
      </patternFill>
    </fill>
    <fill>
      <patternFill patternType="solid">
        <fgColor rgb="FFEEF2F5"/>
        <bgColor rgb="FFFFFFFF"/>
      </patternFill>
    </fill>
    <fill>
      <patternFill patternType="solid">
        <fgColor rgb="FFFFF3CC"/>
        <bgColor rgb="FFFFE3D6"/>
      </patternFill>
    </fill>
    <fill>
      <patternFill patternType="solid">
        <fgColor rgb="FFFFE3D6"/>
        <bgColor rgb="FFFFF3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2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C"/>
      <rgbColor rgb="FFEEF2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3D6"/>
      <rgbColor rgb="FF3366FF"/>
      <rgbColor rgb="FF33CCCC"/>
      <rgbColor rgb="FF99CC00"/>
      <rgbColor rgb="FFFFCC00"/>
      <rgbColor rgb="FFFF9900"/>
      <rgbColor rgb="FFFF6600"/>
      <rgbColor rgb="FF5A6E80"/>
      <rgbColor rgb="FF969696"/>
      <rgbColor rgb="FF0D213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96"/>
  </cols>
  <sheetData>
    <row r="1" customFormat="false" ht="21.75" hidden="false" customHeight="true" outlineLevel="0" collapsed="false">
      <c r="A1" s="2" t="s">
        <v>0</v>
      </c>
    </row>
    <row r="2" customFormat="false" ht="28.35" hidden="false" customHeight="false" outlineLevel="0" collapsed="false">
      <c r="A2" s="3" t="s">
        <v>1</v>
      </c>
    </row>
    <row r="4" customFormat="false" ht="15" hidden="false" customHeight="false" outlineLevel="0" collapsed="false">
      <c r="A4" s="4" t="s">
        <v>2</v>
      </c>
      <c r="B4" s="4"/>
    </row>
    <row r="5" customFormat="false" ht="13.5" hidden="false" customHeight="true" outlineLevel="0" collapsed="false">
      <c r="A5" s="5" t="s">
        <v>3</v>
      </c>
      <c r="B5" s="6" t="s">
        <v>4</v>
      </c>
    </row>
    <row r="6" customFormat="false" ht="13.5" hidden="false" customHeight="true" outlineLevel="0" collapsed="false">
      <c r="A6" s="5" t="s">
        <v>5</v>
      </c>
      <c r="B6" s="6" t="s">
        <v>6</v>
      </c>
    </row>
    <row r="7" customFormat="false" ht="13.5" hidden="false" customHeight="true" outlineLevel="0" collapsed="false">
      <c r="A7" s="5" t="s">
        <v>7</v>
      </c>
      <c r="B7" s="6" t="s">
        <v>8</v>
      </c>
    </row>
    <row r="8" customFormat="false" ht="13.5" hidden="false" customHeight="true" outlineLevel="0" collapsed="false">
      <c r="A8" s="5" t="s">
        <v>9</v>
      </c>
      <c r="B8" s="6" t="s">
        <v>10</v>
      </c>
    </row>
    <row r="9" customFormat="false" ht="15" hidden="false" customHeight="false" outlineLevel="0" collapsed="false">
      <c r="A9" s="4" t="s">
        <v>11</v>
      </c>
      <c r="B9" s="4"/>
    </row>
    <row r="10" customFormat="false" ht="13.5" hidden="false" customHeight="true" outlineLevel="0" collapsed="false">
      <c r="A10" s="5" t="s">
        <v>12</v>
      </c>
      <c r="B10" s="6" t="s">
        <v>13</v>
      </c>
    </row>
    <row r="11" customFormat="false" ht="13.5" hidden="false" customHeight="true" outlineLevel="0" collapsed="false">
      <c r="A11" s="5" t="s">
        <v>14</v>
      </c>
      <c r="B11" s="6" t="s">
        <v>15</v>
      </c>
    </row>
    <row r="12" customFormat="false" ht="13.5" hidden="false" customHeight="true" outlineLevel="0" collapsed="false">
      <c r="A12" s="5" t="s">
        <v>16</v>
      </c>
      <c r="B12" s="6" t="s">
        <v>17</v>
      </c>
    </row>
    <row r="13" customFormat="false" ht="13.5" hidden="false" customHeight="true" outlineLevel="0" collapsed="false">
      <c r="A13" s="5" t="s">
        <v>18</v>
      </c>
      <c r="B13" s="6" t="s">
        <v>19</v>
      </c>
    </row>
    <row r="14" customFormat="false" ht="13.5" hidden="false" customHeight="true" outlineLevel="0" collapsed="false">
      <c r="A14" s="5" t="s">
        <v>20</v>
      </c>
      <c r="B14" s="6" t="s">
        <v>21</v>
      </c>
    </row>
    <row r="15" customFormat="false" ht="13.5" hidden="false" customHeight="true" outlineLevel="0" collapsed="false">
      <c r="A15" s="5" t="s">
        <v>22</v>
      </c>
      <c r="B15" s="6" t="s">
        <v>23</v>
      </c>
    </row>
    <row r="16" customFormat="false" ht="13.5" hidden="false" customHeight="true" outlineLevel="0" collapsed="false">
      <c r="A16" s="5" t="s">
        <v>24</v>
      </c>
      <c r="B16" s="6" t="s">
        <v>25</v>
      </c>
    </row>
    <row r="17" customFormat="false" ht="13.5" hidden="false" customHeight="true" outlineLevel="0" collapsed="false">
      <c r="A17" s="5" t="s">
        <v>26</v>
      </c>
      <c r="B17" s="6" t="s">
        <v>27</v>
      </c>
    </row>
    <row r="18" customFormat="false" ht="13.5" hidden="false" customHeight="true" outlineLevel="0" collapsed="false">
      <c r="A18" s="5" t="s">
        <v>28</v>
      </c>
      <c r="B18" s="6" t="s">
        <v>29</v>
      </c>
    </row>
    <row r="19" customFormat="false" ht="13.5" hidden="false" customHeight="true" outlineLevel="0" collapsed="false">
      <c r="A19" s="5" t="s">
        <v>30</v>
      </c>
      <c r="B19" s="6" t="s">
        <v>31</v>
      </c>
    </row>
    <row r="20" customFormat="false" ht="15" hidden="false" customHeight="false" outlineLevel="0" collapsed="false">
      <c r="A20" s="4" t="s">
        <v>32</v>
      </c>
      <c r="B20" s="4"/>
    </row>
    <row r="21" customFormat="false" ht="30" hidden="false" customHeight="true" outlineLevel="0" collapsed="false">
      <c r="A21" s="5" t="s">
        <v>33</v>
      </c>
      <c r="B21" s="6" t="s">
        <v>34</v>
      </c>
    </row>
    <row r="22" customFormat="false" ht="13.5" hidden="false" customHeight="true" outlineLevel="0" collapsed="false">
      <c r="A22" s="5" t="s">
        <v>35</v>
      </c>
      <c r="B22" s="6" t="s">
        <v>36</v>
      </c>
    </row>
    <row r="23" customFormat="false" ht="13.5" hidden="false" customHeight="true" outlineLevel="0" collapsed="false">
      <c r="A23" s="5" t="s">
        <v>37</v>
      </c>
      <c r="B23" s="6" t="s">
        <v>38</v>
      </c>
    </row>
    <row r="24" customFormat="false" ht="30" hidden="false" customHeight="true" outlineLevel="0" collapsed="false">
      <c r="A24" s="5" t="s">
        <v>39</v>
      </c>
      <c r="B24" s="6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8"/>
    <col collapsed="false" customWidth="true" hidden="false" outlineLevel="0" max="4" min="2" style="1" width="14"/>
    <col collapsed="false" customWidth="true" hidden="false" outlineLevel="0" max="5" min="5" style="1" width="62"/>
  </cols>
  <sheetData>
    <row r="1" customFormat="false" ht="21.75" hidden="false" customHeight="true" outlineLevel="0" collapsed="false">
      <c r="A1" s="2" t="s">
        <v>28</v>
      </c>
    </row>
    <row r="2" customFormat="false" ht="15" hidden="false" customHeight="false" outlineLevel="0" collapsed="false">
      <c r="A2" s="7" t="s">
        <v>330</v>
      </c>
    </row>
    <row r="4" customFormat="false" ht="15" hidden="false" customHeight="false" outlineLevel="0" collapsed="false">
      <c r="A4" s="29" t="s">
        <v>331</v>
      </c>
      <c r="B4" s="29" t="s">
        <v>68</v>
      </c>
      <c r="C4" s="29" t="s">
        <v>69</v>
      </c>
      <c r="D4" s="29" t="s">
        <v>200</v>
      </c>
      <c r="E4" s="29" t="s">
        <v>332</v>
      </c>
    </row>
    <row r="5" customFormat="false" ht="15" hidden="false" customHeight="false" outlineLevel="0" collapsed="false">
      <c r="A5" s="9" t="s">
        <v>333</v>
      </c>
      <c r="B5" s="10" t="n">
        <v>600</v>
      </c>
      <c r="C5" s="10" t="n">
        <v>2600</v>
      </c>
      <c r="D5" s="10" t="n">
        <v>6500</v>
      </c>
      <c r="E5" s="7" t="s">
        <v>334</v>
      </c>
    </row>
    <row r="6" customFormat="false" ht="15" hidden="false" customHeight="false" outlineLevel="0" collapsed="false">
      <c r="A6" s="9" t="s">
        <v>335</v>
      </c>
      <c r="B6" s="10" t="n">
        <v>45</v>
      </c>
      <c r="C6" s="10" t="n">
        <v>180</v>
      </c>
      <c r="D6" s="10" t="n">
        <v>420</v>
      </c>
      <c r="E6" s="7" t="s">
        <v>336</v>
      </c>
    </row>
    <row r="7" customFormat="false" ht="15" hidden="false" customHeight="false" outlineLevel="0" collapsed="false">
      <c r="A7" s="9" t="s">
        <v>337</v>
      </c>
      <c r="B7" s="38" t="n">
        <f aca="false">SUM(Annahmen!C12:N12)</f>
        <v>14</v>
      </c>
      <c r="C7" s="38" t="n">
        <f aca="false">SUM(Annahmen!O12:Z12)</f>
        <v>63</v>
      </c>
      <c r="D7" s="10" t="n">
        <v>120</v>
      </c>
      <c r="E7" s="7" t="s">
        <v>338</v>
      </c>
    </row>
    <row r="8" customFormat="false" ht="15" hidden="false" customHeight="false" outlineLevel="0" collapsed="false">
      <c r="A8" s="9" t="s">
        <v>339</v>
      </c>
      <c r="B8" s="10" t="n">
        <v>8</v>
      </c>
      <c r="C8" s="10" t="n">
        <v>26</v>
      </c>
      <c r="D8" s="10" t="n">
        <v>55</v>
      </c>
      <c r="E8" s="7" t="s">
        <v>340</v>
      </c>
    </row>
    <row r="9" customFormat="false" ht="15" hidden="false" customHeight="false" outlineLevel="0" collapsed="false">
      <c r="A9" s="9" t="s">
        <v>341</v>
      </c>
      <c r="B9" s="10" t="n">
        <v>2</v>
      </c>
      <c r="C9" s="10" t="n">
        <v>6</v>
      </c>
      <c r="D9" s="10" t="n">
        <v>12</v>
      </c>
      <c r="E9" s="7" t="s">
        <v>342</v>
      </c>
    </row>
    <row r="10" customFormat="false" ht="15" hidden="false" customHeight="false" outlineLevel="0" collapsed="false">
      <c r="A10" s="9" t="s">
        <v>343</v>
      </c>
      <c r="B10" s="10" t="n">
        <v>5</v>
      </c>
      <c r="C10" s="10" t="n">
        <v>18</v>
      </c>
      <c r="D10" s="10" t="n">
        <v>40</v>
      </c>
      <c r="E10" s="7" t="s">
        <v>344</v>
      </c>
    </row>
    <row r="11" customFormat="false" ht="15" hidden="false" customHeight="false" outlineLevel="0" collapsed="false">
      <c r="A11" s="9" t="s">
        <v>345</v>
      </c>
      <c r="B11" s="10" t="n">
        <v>2</v>
      </c>
      <c r="C11" s="10" t="n">
        <v>5</v>
      </c>
      <c r="D11" s="10" t="n">
        <v>9</v>
      </c>
      <c r="E11" s="7" t="s">
        <v>346</v>
      </c>
    </row>
    <row r="12" customFormat="false" ht="15" hidden="false" customHeight="false" outlineLevel="0" collapsed="false">
      <c r="A12" s="9" t="s">
        <v>347</v>
      </c>
      <c r="B12" s="10" t="n">
        <v>35</v>
      </c>
      <c r="C12" s="10" t="n">
        <v>140</v>
      </c>
      <c r="D12" s="10" t="n">
        <v>320</v>
      </c>
      <c r="E12" s="7" t="s">
        <v>348</v>
      </c>
    </row>
    <row r="14" customFormat="false" ht="15" hidden="false" customHeight="false" outlineLevel="0" collapsed="false">
      <c r="A14" s="39" t="s">
        <v>349</v>
      </c>
      <c r="B14" s="39"/>
      <c r="C14" s="39"/>
      <c r="D14" s="39"/>
      <c r="E14" s="39"/>
    </row>
  </sheetData>
  <mergeCells count="1">
    <mergeCell ref="A14:E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20"/>
    <col collapsed="false" customWidth="true" hidden="false" outlineLevel="0" max="3" min="3" style="1" width="50"/>
    <col collapsed="false" customWidth="true" hidden="false" outlineLevel="0" max="4" min="4" style="1" width="64"/>
  </cols>
  <sheetData>
    <row r="1" customFormat="false" ht="21.75" hidden="false" customHeight="true" outlineLevel="0" collapsed="false">
      <c r="A1" s="2" t="s">
        <v>350</v>
      </c>
    </row>
    <row r="2" customFormat="false" ht="15" hidden="false" customHeight="false" outlineLevel="0" collapsed="false">
      <c r="A2" s="7" t="s">
        <v>351</v>
      </c>
    </row>
    <row r="4" customFormat="false" ht="15" hidden="false" customHeight="false" outlineLevel="0" collapsed="false">
      <c r="A4" s="29" t="s">
        <v>331</v>
      </c>
      <c r="B4" s="29" t="s">
        <v>352</v>
      </c>
      <c r="C4" s="29" t="s">
        <v>275</v>
      </c>
      <c r="D4" s="29" t="s">
        <v>353</v>
      </c>
    </row>
    <row r="5" customFormat="false" ht="30" hidden="false" customHeight="true" outlineLevel="0" collapsed="false">
      <c r="A5" s="9" t="s">
        <v>354</v>
      </c>
      <c r="B5" s="23" t="s">
        <v>355</v>
      </c>
      <c r="C5" s="7" t="s">
        <v>356</v>
      </c>
      <c r="D5" s="6" t="s">
        <v>357</v>
      </c>
    </row>
    <row r="6" customFormat="false" ht="30" hidden="false" customHeight="true" outlineLevel="0" collapsed="false">
      <c r="A6" s="9" t="s">
        <v>358</v>
      </c>
      <c r="B6" s="23" t="s">
        <v>359</v>
      </c>
      <c r="C6" s="7" t="s">
        <v>360</v>
      </c>
      <c r="D6" s="6" t="s">
        <v>361</v>
      </c>
    </row>
    <row r="7" customFormat="false" ht="30" hidden="false" customHeight="true" outlineLevel="0" collapsed="false">
      <c r="A7" s="9" t="s">
        <v>362</v>
      </c>
      <c r="B7" s="23" t="s">
        <v>363</v>
      </c>
      <c r="C7" s="7" t="s">
        <v>360</v>
      </c>
      <c r="D7" s="6" t="s">
        <v>364</v>
      </c>
    </row>
    <row r="8" customFormat="false" ht="30" hidden="false" customHeight="true" outlineLevel="0" collapsed="false">
      <c r="A8" s="9" t="s">
        <v>365</v>
      </c>
      <c r="B8" s="23" t="s">
        <v>366</v>
      </c>
      <c r="C8" s="7" t="s">
        <v>367</v>
      </c>
      <c r="D8" s="6" t="s">
        <v>368</v>
      </c>
    </row>
    <row r="9" customFormat="false" ht="30" hidden="false" customHeight="true" outlineLevel="0" collapsed="false">
      <c r="A9" s="9" t="s">
        <v>369</v>
      </c>
      <c r="B9" s="23" t="s">
        <v>370</v>
      </c>
      <c r="C9" s="7" t="s">
        <v>371</v>
      </c>
      <c r="D9" s="6" t="s">
        <v>372</v>
      </c>
    </row>
    <row r="10" customFormat="false" ht="30" hidden="false" customHeight="true" outlineLevel="0" collapsed="false">
      <c r="A10" s="9" t="s">
        <v>373</v>
      </c>
      <c r="B10" s="23" t="s">
        <v>374</v>
      </c>
      <c r="C10" s="7" t="s">
        <v>371</v>
      </c>
      <c r="D10" s="6" t="s">
        <v>375</v>
      </c>
    </row>
    <row r="11" customFormat="false" ht="30" hidden="false" customHeight="true" outlineLevel="0" collapsed="false">
      <c r="A11" s="9" t="s">
        <v>376</v>
      </c>
      <c r="B11" s="23" t="s">
        <v>377</v>
      </c>
      <c r="C11" s="7" t="s">
        <v>371</v>
      </c>
      <c r="D11" s="6" t="s">
        <v>378</v>
      </c>
    </row>
    <row r="12" customFormat="false" ht="30" hidden="false" customHeight="true" outlineLevel="0" collapsed="false">
      <c r="A12" s="9" t="s">
        <v>379</v>
      </c>
      <c r="B12" s="23" t="s">
        <v>380</v>
      </c>
      <c r="C12" s="7" t="s">
        <v>381</v>
      </c>
      <c r="D12" s="6" t="s">
        <v>382</v>
      </c>
    </row>
    <row r="13" customFormat="false" ht="30" hidden="false" customHeight="true" outlineLevel="0" collapsed="false">
      <c r="A13" s="9" t="s">
        <v>383</v>
      </c>
      <c r="B13" s="23" t="s">
        <v>384</v>
      </c>
      <c r="C13" s="7" t="s">
        <v>385</v>
      </c>
      <c r="D13" s="6" t="s">
        <v>386</v>
      </c>
    </row>
    <row r="14" customFormat="false" ht="30" hidden="false" customHeight="true" outlineLevel="0" collapsed="false">
      <c r="A14" s="9" t="s">
        <v>387</v>
      </c>
      <c r="B14" s="23" t="s">
        <v>388</v>
      </c>
      <c r="C14" s="7" t="s">
        <v>385</v>
      </c>
      <c r="D14" s="6" t="s">
        <v>389</v>
      </c>
    </row>
    <row r="15" customFormat="false" ht="30" hidden="false" customHeight="true" outlineLevel="0" collapsed="false">
      <c r="A15" s="9" t="s">
        <v>390</v>
      </c>
      <c r="B15" s="23" t="s">
        <v>391</v>
      </c>
      <c r="C15" s="7" t="s">
        <v>385</v>
      </c>
      <c r="D15" s="6" t="s">
        <v>392</v>
      </c>
    </row>
    <row r="16" customFormat="false" ht="30" hidden="false" customHeight="true" outlineLevel="0" collapsed="false">
      <c r="A16" s="9" t="s">
        <v>393</v>
      </c>
      <c r="B16" s="23" t="s">
        <v>394</v>
      </c>
      <c r="C16" s="7" t="s">
        <v>385</v>
      </c>
      <c r="D16" s="6" t="s">
        <v>395</v>
      </c>
    </row>
    <row r="17" customFormat="false" ht="30" hidden="false" customHeight="true" outlineLevel="0" collapsed="false">
      <c r="A17" s="9" t="s">
        <v>396</v>
      </c>
      <c r="B17" s="23" t="s">
        <v>397</v>
      </c>
      <c r="C17" s="7" t="s">
        <v>398</v>
      </c>
      <c r="D17" s="6" t="s">
        <v>399</v>
      </c>
    </row>
    <row r="18" customFormat="false" ht="30" hidden="false" customHeight="true" outlineLevel="0" collapsed="false">
      <c r="A18" s="9" t="s">
        <v>400</v>
      </c>
      <c r="B18" s="23" t="s">
        <v>401</v>
      </c>
      <c r="C18" s="7" t="s">
        <v>402</v>
      </c>
      <c r="D18" s="6" t="s">
        <v>403</v>
      </c>
    </row>
    <row r="19" customFormat="false" ht="30" hidden="false" customHeight="true" outlineLevel="0" collapsed="false">
      <c r="A19" s="9" t="s">
        <v>404</v>
      </c>
      <c r="B19" s="23" t="s">
        <v>405</v>
      </c>
      <c r="C19" s="7" t="s">
        <v>406</v>
      </c>
      <c r="D19" s="6" t="s">
        <v>407</v>
      </c>
    </row>
    <row r="20" customFormat="false" ht="30" hidden="false" customHeight="true" outlineLevel="0" collapsed="false">
      <c r="A20" s="9" t="s">
        <v>408</v>
      </c>
      <c r="B20" s="23" t="s">
        <v>409</v>
      </c>
      <c r="C20" s="7" t="s">
        <v>406</v>
      </c>
      <c r="D20" s="6" t="s">
        <v>410</v>
      </c>
    </row>
    <row r="21" customFormat="false" ht="30" hidden="false" customHeight="true" outlineLevel="0" collapsed="false">
      <c r="A21" s="9" t="s">
        <v>411</v>
      </c>
      <c r="B21" s="23" t="s">
        <v>412</v>
      </c>
      <c r="C21" s="7" t="s">
        <v>413</v>
      </c>
      <c r="D21" s="6" t="s">
        <v>414</v>
      </c>
    </row>
    <row r="22" customFormat="false" ht="30" hidden="false" customHeight="true" outlineLevel="0" collapsed="false">
      <c r="A22" s="9" t="s">
        <v>415</v>
      </c>
      <c r="B22" s="23" t="s">
        <v>416</v>
      </c>
      <c r="C22" s="7" t="s">
        <v>417</v>
      </c>
      <c r="D22" s="6" t="s">
        <v>418</v>
      </c>
    </row>
    <row r="24" customFormat="false" ht="15" hidden="false" customHeight="false" outlineLevel="0" collapsed="false">
      <c r="A24" s="4" t="s">
        <v>419</v>
      </c>
      <c r="B24" s="4"/>
      <c r="C24" s="4"/>
      <c r="D24" s="4"/>
    </row>
    <row r="25" customFormat="false" ht="15" hidden="false" customHeight="false" outlineLevel="0" collapsed="false">
      <c r="A25" s="9" t="s">
        <v>420</v>
      </c>
      <c r="C25" s="7" t="s">
        <v>421</v>
      </c>
    </row>
    <row r="26" customFormat="false" ht="15" hidden="false" customHeight="false" outlineLevel="0" collapsed="false">
      <c r="A26" s="9" t="s">
        <v>422</v>
      </c>
      <c r="C26" s="7" t="s">
        <v>423</v>
      </c>
    </row>
    <row r="27" customFormat="false" ht="15" hidden="false" customHeight="false" outlineLevel="0" collapsed="false">
      <c r="A27" s="9" t="s">
        <v>424</v>
      </c>
      <c r="C27" s="7" t="s">
        <v>425</v>
      </c>
    </row>
    <row r="28" customFormat="false" ht="15" hidden="false" customHeight="false" outlineLevel="0" collapsed="false">
      <c r="A28" s="9" t="s">
        <v>426</v>
      </c>
      <c r="C28" s="7" t="s">
        <v>427</v>
      </c>
    </row>
    <row r="29" customFormat="false" ht="15" hidden="false" customHeight="false" outlineLevel="0" collapsed="false">
      <c r="A29" s="9" t="s">
        <v>428</v>
      </c>
      <c r="C29" s="7" t="s">
        <v>429</v>
      </c>
    </row>
    <row r="30" customFormat="false" ht="15" hidden="false" customHeight="false" outlineLevel="0" collapsed="false">
      <c r="A30" s="9" t="s">
        <v>430</v>
      </c>
      <c r="C30" s="7" t="s">
        <v>431</v>
      </c>
    </row>
    <row r="31" customFormat="false" ht="15" hidden="false" customHeight="false" outlineLevel="0" collapsed="false">
      <c r="A31" s="9" t="s">
        <v>432</v>
      </c>
      <c r="C31" s="7" t="s">
        <v>433</v>
      </c>
    </row>
    <row r="32" customFormat="false" ht="15" hidden="false" customHeight="false" outlineLevel="0" collapsed="false">
      <c r="A32" s="9" t="s">
        <v>434</v>
      </c>
      <c r="C32" s="7" t="s">
        <v>435</v>
      </c>
    </row>
    <row r="33" customFormat="false" ht="15" hidden="false" customHeight="false" outlineLevel="0" collapsed="false">
      <c r="A33" s="9" t="s">
        <v>436</v>
      </c>
      <c r="C33" s="7" t="s">
        <v>437</v>
      </c>
    </row>
    <row r="34" customFormat="false" ht="15" hidden="false" customHeight="false" outlineLevel="0" collapsed="false">
      <c r="A34" s="9" t="s">
        <v>438</v>
      </c>
      <c r="C34" s="7" t="s">
        <v>439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4"/>
    <col collapsed="false" customWidth="true" hidden="false" outlineLevel="0" max="26" min="3" style="1" width="10"/>
    <col collapsed="false" customWidth="true" hidden="false" outlineLevel="0" max="28" min="27" style="1" width="13"/>
  </cols>
  <sheetData>
    <row r="1" customFormat="false" ht="21.75" hidden="false" customHeight="true" outlineLevel="0" collapsed="false">
      <c r="A1" s="2" t="s">
        <v>12</v>
      </c>
    </row>
    <row r="2" customFormat="false" ht="15" hidden="false" customHeight="false" outlineLevel="0" collapsed="false">
      <c r="A2" s="7" t="s">
        <v>41</v>
      </c>
    </row>
    <row r="4" customFormat="false" ht="15" hidden="false" customHeight="false" outlineLevel="0" collapsed="false">
      <c r="A4" s="5" t="s">
        <v>42</v>
      </c>
      <c r="B4" s="5" t="s">
        <v>43</v>
      </c>
      <c r="C4" s="8" t="s">
        <v>44</v>
      </c>
      <c r="D4" s="8" t="s">
        <v>45</v>
      </c>
      <c r="E4" s="8" t="s">
        <v>46</v>
      </c>
      <c r="F4" s="8" t="s">
        <v>47</v>
      </c>
      <c r="G4" s="8" t="s">
        <v>48</v>
      </c>
      <c r="H4" s="8" t="s">
        <v>49</v>
      </c>
      <c r="I4" s="8" t="s">
        <v>50</v>
      </c>
      <c r="J4" s="8" t="s">
        <v>51</v>
      </c>
      <c r="K4" s="8" t="s">
        <v>52</v>
      </c>
      <c r="L4" s="8" t="s">
        <v>53</v>
      </c>
      <c r="M4" s="8" t="s">
        <v>54</v>
      </c>
      <c r="N4" s="8" t="s">
        <v>55</v>
      </c>
      <c r="O4" s="8" t="s">
        <v>56</v>
      </c>
      <c r="P4" s="8" t="s">
        <v>57</v>
      </c>
      <c r="Q4" s="8" t="s">
        <v>58</v>
      </c>
      <c r="R4" s="8" t="s">
        <v>59</v>
      </c>
      <c r="S4" s="8" t="s">
        <v>60</v>
      </c>
      <c r="T4" s="8" t="s">
        <v>61</v>
      </c>
      <c r="U4" s="8" t="s">
        <v>62</v>
      </c>
      <c r="V4" s="8" t="s">
        <v>63</v>
      </c>
      <c r="W4" s="8" t="s">
        <v>64</v>
      </c>
      <c r="X4" s="8" t="s">
        <v>65</v>
      </c>
      <c r="Y4" s="8" t="s">
        <v>66</v>
      </c>
      <c r="Z4" s="8" t="s">
        <v>67</v>
      </c>
      <c r="AA4" s="8" t="s">
        <v>68</v>
      </c>
      <c r="AB4" s="8" t="s">
        <v>69</v>
      </c>
    </row>
    <row r="5" customFormat="false" ht="15" hidden="false" customHeight="false" outlineLevel="0" collapsed="false">
      <c r="A5" s="4" t="s">
        <v>70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15" hidden="false" customHeight="false" outlineLevel="0" collapsed="false">
      <c r="A6" s="9" t="s">
        <v>71</v>
      </c>
      <c r="B6" s="7" t="s">
        <v>72</v>
      </c>
      <c r="C6" s="10" t="n">
        <v>0</v>
      </c>
      <c r="D6" s="10" t="n">
        <v>0</v>
      </c>
      <c r="E6" s="10" t="n">
        <v>4</v>
      </c>
      <c r="F6" s="10" t="n">
        <v>8</v>
      </c>
      <c r="G6" s="10" t="n">
        <v>12</v>
      </c>
      <c r="H6" s="10" t="n">
        <v>14</v>
      </c>
      <c r="I6" s="10" t="n">
        <v>16</v>
      </c>
      <c r="J6" s="10" t="n">
        <v>18</v>
      </c>
      <c r="K6" s="10" t="n">
        <v>20</v>
      </c>
      <c r="L6" s="10" t="n">
        <v>22</v>
      </c>
      <c r="M6" s="10" t="n">
        <v>24</v>
      </c>
      <c r="N6" s="10" t="n">
        <v>26</v>
      </c>
      <c r="O6" s="10" t="n">
        <v>28</v>
      </c>
      <c r="P6" s="10" t="n">
        <v>30</v>
      </c>
      <c r="Q6" s="10" t="n">
        <v>30</v>
      </c>
      <c r="R6" s="10" t="n">
        <v>32</v>
      </c>
      <c r="S6" s="10" t="n">
        <v>32</v>
      </c>
      <c r="T6" s="10" t="n">
        <v>34</v>
      </c>
      <c r="U6" s="10" t="n">
        <v>34</v>
      </c>
      <c r="V6" s="10" t="n">
        <v>36</v>
      </c>
      <c r="W6" s="10" t="n">
        <v>36</v>
      </c>
      <c r="X6" s="10" t="n">
        <v>38</v>
      </c>
      <c r="Y6" s="10" t="n">
        <v>38</v>
      </c>
      <c r="Z6" s="10" t="n">
        <v>40</v>
      </c>
      <c r="AA6" s="11" t="n">
        <f aca="false">SUM(C6:N6)</f>
        <v>164</v>
      </c>
      <c r="AB6" s="11" t="n">
        <f aca="false">SUM(O6:Z6)</f>
        <v>408</v>
      </c>
    </row>
    <row r="7" customFormat="false" ht="15" hidden="false" customHeight="false" outlineLevel="0" collapsed="false">
      <c r="A7" s="9" t="s">
        <v>73</v>
      </c>
      <c r="B7" s="7" t="s">
        <v>72</v>
      </c>
      <c r="C7" s="10" t="n">
        <v>0</v>
      </c>
      <c r="D7" s="10" t="n">
        <v>0</v>
      </c>
      <c r="E7" s="10" t="n">
        <v>1</v>
      </c>
      <c r="F7" s="10" t="n">
        <v>2</v>
      </c>
      <c r="G7" s="10" t="n">
        <v>3</v>
      </c>
      <c r="H7" s="10" t="n">
        <v>4</v>
      </c>
      <c r="I7" s="10" t="n">
        <v>4</v>
      </c>
      <c r="J7" s="10" t="n">
        <v>5</v>
      </c>
      <c r="K7" s="10" t="n">
        <v>5</v>
      </c>
      <c r="L7" s="10" t="n">
        <v>6</v>
      </c>
      <c r="M7" s="10" t="n">
        <v>6</v>
      </c>
      <c r="N7" s="10" t="n">
        <v>7</v>
      </c>
      <c r="O7" s="10" t="n">
        <v>8</v>
      </c>
      <c r="P7" s="10" t="n">
        <v>9</v>
      </c>
      <c r="Q7" s="10" t="n">
        <v>9</v>
      </c>
      <c r="R7" s="10" t="n">
        <v>10</v>
      </c>
      <c r="S7" s="10" t="n">
        <v>10</v>
      </c>
      <c r="T7" s="10" t="n">
        <v>11</v>
      </c>
      <c r="U7" s="10" t="n">
        <v>11</v>
      </c>
      <c r="V7" s="10" t="n">
        <v>12</v>
      </c>
      <c r="W7" s="10" t="n">
        <v>12</v>
      </c>
      <c r="X7" s="10" t="n">
        <v>13</v>
      </c>
      <c r="Y7" s="10" t="n">
        <v>13</v>
      </c>
      <c r="Z7" s="10" t="n">
        <v>14</v>
      </c>
      <c r="AA7" s="11" t="n">
        <f aca="false">SUM(C7:N7)</f>
        <v>43</v>
      </c>
      <c r="AB7" s="11" t="n">
        <f aca="false">SUM(O7:Z7)</f>
        <v>132</v>
      </c>
    </row>
    <row r="8" customFormat="false" ht="15" hidden="false" customHeight="false" outlineLevel="0" collapsed="false">
      <c r="A8" s="9" t="s">
        <v>74</v>
      </c>
      <c r="B8" s="7" t="s">
        <v>72</v>
      </c>
      <c r="C8" s="10" t="n">
        <v>0</v>
      </c>
      <c r="D8" s="10" t="n">
        <v>0</v>
      </c>
      <c r="E8" s="10" t="n">
        <v>0</v>
      </c>
      <c r="F8" s="10" t="n">
        <v>1</v>
      </c>
      <c r="G8" s="10" t="n">
        <v>1</v>
      </c>
      <c r="H8" s="10" t="n">
        <v>2</v>
      </c>
      <c r="I8" s="10" t="n">
        <v>2</v>
      </c>
      <c r="J8" s="10" t="n">
        <v>2</v>
      </c>
      <c r="K8" s="10" t="n">
        <v>3</v>
      </c>
      <c r="L8" s="10" t="n">
        <v>3</v>
      </c>
      <c r="M8" s="10" t="n">
        <v>3</v>
      </c>
      <c r="N8" s="10" t="n">
        <v>4</v>
      </c>
      <c r="O8" s="10" t="n">
        <v>4</v>
      </c>
      <c r="P8" s="10" t="n">
        <v>4</v>
      </c>
      <c r="Q8" s="10" t="n">
        <v>5</v>
      </c>
      <c r="R8" s="10" t="n">
        <v>5</v>
      </c>
      <c r="S8" s="10" t="n">
        <v>5</v>
      </c>
      <c r="T8" s="10" t="n">
        <v>5</v>
      </c>
      <c r="U8" s="10" t="n">
        <v>6</v>
      </c>
      <c r="V8" s="10" t="n">
        <v>6</v>
      </c>
      <c r="W8" s="10" t="n">
        <v>6</v>
      </c>
      <c r="X8" s="10" t="n">
        <v>6</v>
      </c>
      <c r="Y8" s="10" t="n">
        <v>7</v>
      </c>
      <c r="Z8" s="10" t="n">
        <v>7</v>
      </c>
      <c r="AA8" s="11" t="n">
        <f aca="false">SUM(C8:N8)</f>
        <v>21</v>
      </c>
      <c r="AB8" s="11" t="n">
        <f aca="false">SUM(O8:Z8)</f>
        <v>66</v>
      </c>
    </row>
    <row r="9" customFormat="false" ht="15" hidden="false" customHeight="false" outlineLevel="0" collapsed="false">
      <c r="A9" s="9" t="s">
        <v>75</v>
      </c>
      <c r="B9" s="7" t="s">
        <v>72</v>
      </c>
      <c r="C9" s="10" t="n">
        <v>0</v>
      </c>
      <c r="D9" s="10" t="n">
        <v>0</v>
      </c>
      <c r="E9" s="10" t="n">
        <v>0</v>
      </c>
      <c r="F9" s="10" t="n">
        <v>0</v>
      </c>
      <c r="G9" s="10" t="n">
        <v>0</v>
      </c>
      <c r="H9" s="10" t="n">
        <v>0</v>
      </c>
      <c r="I9" s="10" t="n">
        <v>0</v>
      </c>
      <c r="J9" s="10" t="n">
        <v>1</v>
      </c>
      <c r="K9" s="10" t="n">
        <v>0</v>
      </c>
      <c r="L9" s="10" t="n">
        <v>0</v>
      </c>
      <c r="M9" s="10" t="n">
        <v>1</v>
      </c>
      <c r="N9" s="10" t="n">
        <v>0</v>
      </c>
      <c r="O9" s="10" t="n">
        <v>0</v>
      </c>
      <c r="P9" s="10" t="n">
        <v>1</v>
      </c>
      <c r="Q9" s="10" t="n">
        <v>0</v>
      </c>
      <c r="R9" s="10" t="n">
        <v>1</v>
      </c>
      <c r="S9" s="10" t="n">
        <v>1</v>
      </c>
      <c r="T9" s="10" t="n">
        <v>0</v>
      </c>
      <c r="U9" s="10" t="n">
        <v>1</v>
      </c>
      <c r="V9" s="10" t="n">
        <v>1</v>
      </c>
      <c r="W9" s="10" t="n">
        <v>0</v>
      </c>
      <c r="X9" s="10" t="n">
        <v>1</v>
      </c>
      <c r="Y9" s="10" t="n">
        <v>1</v>
      </c>
      <c r="Z9" s="10" t="n">
        <v>0</v>
      </c>
      <c r="AA9" s="11" t="n">
        <f aca="false">SUM(C9:N9)</f>
        <v>2</v>
      </c>
      <c r="AB9" s="11" t="n">
        <f aca="false">SUM(O9:Z9)</f>
        <v>7</v>
      </c>
    </row>
    <row r="10" customFormat="false" ht="15" hidden="false" customHeight="false" outlineLevel="0" collapsed="false">
      <c r="A10" s="9" t="s">
        <v>76</v>
      </c>
      <c r="B10" s="7" t="s">
        <v>72</v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1</v>
      </c>
      <c r="L10" s="10" t="n">
        <v>0</v>
      </c>
      <c r="M10" s="10" t="n">
        <v>0</v>
      </c>
      <c r="N10" s="10" t="n">
        <v>1</v>
      </c>
      <c r="O10" s="10" t="n">
        <v>0</v>
      </c>
      <c r="P10" s="10" t="n">
        <v>1</v>
      </c>
      <c r="Q10" s="10" t="n">
        <v>0</v>
      </c>
      <c r="R10" s="10" t="n">
        <v>0</v>
      </c>
      <c r="S10" s="10" t="n">
        <v>1</v>
      </c>
      <c r="T10" s="10" t="n">
        <v>0</v>
      </c>
      <c r="U10" s="10" t="n">
        <v>1</v>
      </c>
      <c r="V10" s="10" t="n">
        <v>0</v>
      </c>
      <c r="W10" s="10" t="n">
        <v>1</v>
      </c>
      <c r="X10" s="10" t="n">
        <v>0</v>
      </c>
      <c r="Y10" s="10" t="n">
        <v>1</v>
      </c>
      <c r="Z10" s="10" t="n">
        <v>1</v>
      </c>
      <c r="AA10" s="11" t="n">
        <f aca="false">SUM(C10:N10)</f>
        <v>2</v>
      </c>
      <c r="AB10" s="11" t="n">
        <f aca="false">SUM(O10:Z10)</f>
        <v>6</v>
      </c>
    </row>
    <row r="11" customFormat="false" ht="15" hidden="false" customHeight="false" outlineLevel="0" collapsed="false">
      <c r="A11" s="9" t="s">
        <v>77</v>
      </c>
      <c r="B11" s="7" t="s">
        <v>78</v>
      </c>
      <c r="C11" s="10" t="n">
        <v>0</v>
      </c>
      <c r="D11" s="10" t="n">
        <v>0</v>
      </c>
      <c r="E11" s="10" t="n">
        <v>0</v>
      </c>
      <c r="F11" s="10" t="n">
        <v>1</v>
      </c>
      <c r="G11" s="10" t="n">
        <v>1</v>
      </c>
      <c r="H11" s="10" t="n">
        <v>1</v>
      </c>
      <c r="I11" s="10" t="n">
        <v>1</v>
      </c>
      <c r="J11" s="10" t="n">
        <v>2</v>
      </c>
      <c r="K11" s="10" t="n">
        <v>2</v>
      </c>
      <c r="L11" s="10" t="n">
        <v>2</v>
      </c>
      <c r="M11" s="10" t="n">
        <v>2</v>
      </c>
      <c r="N11" s="10" t="n">
        <v>2</v>
      </c>
      <c r="O11" s="10" t="n">
        <v>2</v>
      </c>
      <c r="P11" s="10" t="n">
        <v>3</v>
      </c>
      <c r="Q11" s="10" t="n">
        <v>3</v>
      </c>
      <c r="R11" s="10" t="n">
        <v>3</v>
      </c>
      <c r="S11" s="10" t="n">
        <v>3</v>
      </c>
      <c r="T11" s="10" t="n">
        <v>3</v>
      </c>
      <c r="U11" s="10" t="n">
        <v>3</v>
      </c>
      <c r="V11" s="10" t="n">
        <v>3</v>
      </c>
      <c r="W11" s="10" t="n">
        <v>3</v>
      </c>
      <c r="X11" s="10" t="n">
        <v>3</v>
      </c>
      <c r="Y11" s="10" t="n">
        <v>3</v>
      </c>
      <c r="Z11" s="10" t="n">
        <v>3</v>
      </c>
      <c r="AA11" s="11" t="n">
        <f aca="false">SUM(C11:N11)</f>
        <v>14</v>
      </c>
      <c r="AB11" s="11" t="n">
        <f aca="false">SUM(O11:Z11)</f>
        <v>35</v>
      </c>
    </row>
    <row r="12" customFormat="false" ht="15" hidden="false" customHeight="false" outlineLevel="0" collapsed="false">
      <c r="A12" s="9" t="s">
        <v>79</v>
      </c>
      <c r="B12" s="7" t="s">
        <v>80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1</v>
      </c>
      <c r="K12" s="10" t="n">
        <v>2</v>
      </c>
      <c r="L12" s="10" t="n">
        <v>3</v>
      </c>
      <c r="M12" s="10" t="n">
        <v>4</v>
      </c>
      <c r="N12" s="10" t="n">
        <v>4</v>
      </c>
      <c r="O12" s="10" t="n">
        <v>4</v>
      </c>
      <c r="P12" s="10" t="n">
        <v>4</v>
      </c>
      <c r="Q12" s="10" t="n">
        <v>5</v>
      </c>
      <c r="R12" s="10" t="n">
        <v>5</v>
      </c>
      <c r="S12" s="10" t="n">
        <v>5</v>
      </c>
      <c r="T12" s="10" t="n">
        <v>5</v>
      </c>
      <c r="U12" s="10" t="n">
        <v>5</v>
      </c>
      <c r="V12" s="10" t="n">
        <v>6</v>
      </c>
      <c r="W12" s="10" t="n">
        <v>6</v>
      </c>
      <c r="X12" s="10" t="n">
        <v>6</v>
      </c>
      <c r="Y12" s="10" t="n">
        <v>6</v>
      </c>
      <c r="Z12" s="10" t="n">
        <v>6</v>
      </c>
      <c r="AA12" s="11" t="n">
        <f aca="false">SUM(C12:N12)</f>
        <v>14</v>
      </c>
      <c r="AB12" s="11" t="n">
        <f aca="false">SUM(O12:Z12)</f>
        <v>63</v>
      </c>
    </row>
    <row r="13" customFormat="false" ht="15" hidden="false" customHeight="false" outlineLevel="0" collapsed="false">
      <c r="A13" s="9" t="s">
        <v>81</v>
      </c>
      <c r="B13" s="7" t="s">
        <v>78</v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1</v>
      </c>
      <c r="N13" s="10" t="n">
        <v>0</v>
      </c>
      <c r="O13" s="10" t="n">
        <v>0</v>
      </c>
      <c r="P13" s="10" t="n">
        <v>0</v>
      </c>
      <c r="Q13" s="10" t="n">
        <v>1</v>
      </c>
      <c r="R13" s="10" t="n">
        <v>0</v>
      </c>
      <c r="S13" s="10" t="n">
        <v>0</v>
      </c>
      <c r="T13" s="10" t="n">
        <v>1</v>
      </c>
      <c r="U13" s="10" t="n">
        <v>0</v>
      </c>
      <c r="V13" s="10" t="n">
        <v>1</v>
      </c>
      <c r="W13" s="10" t="n">
        <v>0</v>
      </c>
      <c r="X13" s="10" t="n">
        <v>0</v>
      </c>
      <c r="Y13" s="10" t="n">
        <v>1</v>
      </c>
      <c r="Z13" s="10" t="n">
        <v>0</v>
      </c>
      <c r="AA13" s="11" t="n">
        <f aca="false">SUM(C13:N13)</f>
        <v>1</v>
      </c>
      <c r="AB13" s="11" t="n">
        <f aca="false">SUM(O13:Z13)</f>
        <v>4</v>
      </c>
    </row>
    <row r="14" customFormat="false" ht="15" hidden="false" customHeight="false" outlineLevel="0" collapsed="false">
      <c r="A14" s="9" t="s">
        <v>82</v>
      </c>
      <c r="B14" s="7" t="s">
        <v>83</v>
      </c>
      <c r="C14" s="10" t="n">
        <v>0</v>
      </c>
      <c r="D14" s="10" t="n">
        <v>0</v>
      </c>
      <c r="E14" s="10" t="n">
        <v>0</v>
      </c>
      <c r="F14" s="10" t="n">
        <v>0</v>
      </c>
      <c r="G14" s="10" t="n">
        <v>1</v>
      </c>
      <c r="H14" s="10" t="n">
        <v>1</v>
      </c>
      <c r="I14" s="10" t="n">
        <v>2</v>
      </c>
      <c r="J14" s="10" t="n">
        <v>2</v>
      </c>
      <c r="K14" s="10" t="n">
        <v>3</v>
      </c>
      <c r="L14" s="10" t="n">
        <v>4</v>
      </c>
      <c r="M14" s="10" t="n">
        <v>5</v>
      </c>
      <c r="N14" s="10" t="n">
        <v>6</v>
      </c>
      <c r="O14" s="10" t="n">
        <v>7</v>
      </c>
      <c r="P14" s="10" t="n">
        <v>8</v>
      </c>
      <c r="Q14" s="10" t="n">
        <v>9</v>
      </c>
      <c r="R14" s="10" t="n">
        <v>10</v>
      </c>
      <c r="S14" s="10" t="n">
        <v>11</v>
      </c>
      <c r="T14" s="10" t="n">
        <v>13</v>
      </c>
      <c r="U14" s="10" t="n">
        <v>14</v>
      </c>
      <c r="V14" s="10" t="n">
        <v>15</v>
      </c>
      <c r="W14" s="10" t="n">
        <v>17</v>
      </c>
      <c r="X14" s="10" t="n">
        <v>18</v>
      </c>
      <c r="Y14" s="10" t="n">
        <v>20</v>
      </c>
      <c r="Z14" s="10" t="n">
        <v>22</v>
      </c>
    </row>
    <row r="15" customFormat="false" ht="15" hidden="false" customHeight="false" outlineLevel="0" collapsed="false">
      <c r="A15" s="9" t="s">
        <v>84</v>
      </c>
      <c r="B15" s="7" t="s">
        <v>85</v>
      </c>
      <c r="C15" s="10" t="n">
        <v>0</v>
      </c>
      <c r="D15" s="10" t="n">
        <v>0</v>
      </c>
      <c r="E15" s="10" t="n">
        <v>0</v>
      </c>
      <c r="F15" s="10" t="n">
        <v>1</v>
      </c>
      <c r="G15" s="10" t="n">
        <v>1</v>
      </c>
      <c r="H15" s="10" t="n">
        <v>1</v>
      </c>
      <c r="I15" s="10" t="n">
        <v>2</v>
      </c>
      <c r="J15" s="10" t="n">
        <v>2</v>
      </c>
      <c r="K15" s="10" t="n">
        <v>2</v>
      </c>
      <c r="L15" s="10" t="n">
        <v>3</v>
      </c>
      <c r="M15" s="10" t="n">
        <v>3</v>
      </c>
      <c r="N15" s="10" t="n">
        <v>3</v>
      </c>
      <c r="O15" s="10" t="n">
        <v>3</v>
      </c>
      <c r="P15" s="10" t="n">
        <v>4</v>
      </c>
      <c r="Q15" s="10" t="n">
        <v>4</v>
      </c>
      <c r="R15" s="10" t="n">
        <v>4</v>
      </c>
      <c r="S15" s="10" t="n">
        <v>5</v>
      </c>
      <c r="T15" s="10" t="n">
        <v>5</v>
      </c>
      <c r="U15" s="10" t="n">
        <v>5</v>
      </c>
      <c r="V15" s="10" t="n">
        <v>6</v>
      </c>
      <c r="W15" s="10" t="n">
        <v>6</v>
      </c>
      <c r="X15" s="10" t="n">
        <v>6</v>
      </c>
      <c r="Y15" s="10" t="n">
        <v>6</v>
      </c>
      <c r="Z15" s="10" t="n">
        <v>6</v>
      </c>
    </row>
    <row r="16" customFormat="false" ht="15" hidden="false" customHeight="false" outlineLevel="0" collapsed="false">
      <c r="A16" s="9" t="s">
        <v>86</v>
      </c>
      <c r="B16" s="7" t="s">
        <v>87</v>
      </c>
      <c r="C16" s="12" t="n">
        <v>0</v>
      </c>
      <c r="D16" s="12" t="n">
        <v>0</v>
      </c>
      <c r="E16" s="12" t="n">
        <v>0</v>
      </c>
      <c r="F16" s="12" t="n">
        <v>0</v>
      </c>
      <c r="G16" s="12" t="n">
        <v>0</v>
      </c>
      <c r="H16" s="12" t="n">
        <v>4000</v>
      </c>
      <c r="I16" s="12" t="n">
        <v>0</v>
      </c>
      <c r="J16" s="12" t="n">
        <v>6000</v>
      </c>
      <c r="K16" s="12" t="n">
        <v>0</v>
      </c>
      <c r="L16" s="12" t="n">
        <v>8000</v>
      </c>
      <c r="M16" s="12" t="n">
        <v>0</v>
      </c>
      <c r="N16" s="12" t="n">
        <v>12000</v>
      </c>
      <c r="O16" s="12" t="n">
        <v>6000</v>
      </c>
      <c r="P16" s="12" t="n">
        <v>6000</v>
      </c>
      <c r="Q16" s="12" t="n">
        <v>8000</v>
      </c>
      <c r="R16" s="12" t="n">
        <v>8000</v>
      </c>
      <c r="S16" s="12" t="n">
        <v>10000</v>
      </c>
      <c r="T16" s="12" t="n">
        <v>10000</v>
      </c>
      <c r="U16" s="12" t="n">
        <v>10000</v>
      </c>
      <c r="V16" s="12" t="n">
        <v>12000</v>
      </c>
      <c r="W16" s="12" t="n">
        <v>12000</v>
      </c>
      <c r="X16" s="12" t="n">
        <v>12000</v>
      </c>
      <c r="Y16" s="12" t="n">
        <v>14000</v>
      </c>
      <c r="Z16" s="12" t="n">
        <v>14000</v>
      </c>
      <c r="AA16" s="13" t="n">
        <f aca="false">SUM(C16:N16)</f>
        <v>30000</v>
      </c>
      <c r="AB16" s="13" t="n">
        <f aca="false">SUM(O16:Z16)</f>
        <v>122000</v>
      </c>
    </row>
    <row r="18" customFormat="false" ht="15" hidden="false" customHeight="false" outlineLevel="0" collapsed="false">
      <c r="A18" s="4" t="s">
        <v>88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customFormat="false" ht="15" hidden="false" customHeight="false" outlineLevel="0" collapsed="false">
      <c r="A19" s="9" t="s">
        <v>89</v>
      </c>
      <c r="B19" s="7" t="s">
        <v>90</v>
      </c>
      <c r="C19" s="14" t="n">
        <v>249</v>
      </c>
      <c r="D19" s="14" t="n">
        <v>249</v>
      </c>
      <c r="E19" s="14" t="n">
        <v>249</v>
      </c>
      <c r="F19" s="14" t="n">
        <v>249</v>
      </c>
      <c r="G19" s="14" t="n">
        <v>249</v>
      </c>
      <c r="H19" s="14" t="n">
        <v>249</v>
      </c>
      <c r="I19" s="14" t="n">
        <v>249</v>
      </c>
      <c r="J19" s="14" t="n">
        <v>249</v>
      </c>
      <c r="K19" s="14" t="n">
        <v>249</v>
      </c>
      <c r="L19" s="14" t="n">
        <v>249</v>
      </c>
      <c r="M19" s="14" t="n">
        <v>249</v>
      </c>
      <c r="N19" s="14" t="n">
        <v>249</v>
      </c>
      <c r="O19" s="14" t="n">
        <v>269</v>
      </c>
      <c r="P19" s="14" t="n">
        <v>269</v>
      </c>
      <c r="Q19" s="14" t="n">
        <v>269</v>
      </c>
      <c r="R19" s="14" t="n">
        <v>269</v>
      </c>
      <c r="S19" s="14" t="n">
        <v>269</v>
      </c>
      <c r="T19" s="14" t="n">
        <v>269</v>
      </c>
      <c r="U19" s="14" t="n">
        <v>269</v>
      </c>
      <c r="V19" s="14" t="n">
        <v>269</v>
      </c>
      <c r="W19" s="14" t="n">
        <v>269</v>
      </c>
      <c r="X19" s="14" t="n">
        <v>269</v>
      </c>
      <c r="Y19" s="14" t="n">
        <v>269</v>
      </c>
      <c r="Z19" s="14" t="n">
        <v>269</v>
      </c>
      <c r="AA19" s="7" t="s">
        <v>91</v>
      </c>
      <c r="AB19" s="7" t="s">
        <v>92</v>
      </c>
    </row>
    <row r="20" customFormat="false" ht="15" hidden="false" customHeight="false" outlineLevel="0" collapsed="false">
      <c r="A20" s="9" t="s">
        <v>93</v>
      </c>
      <c r="B20" s="7" t="s">
        <v>90</v>
      </c>
      <c r="C20" s="12" t="n">
        <v>690</v>
      </c>
      <c r="D20" s="12" t="n">
        <v>690</v>
      </c>
      <c r="E20" s="12" t="n">
        <v>690</v>
      </c>
      <c r="F20" s="12" t="n">
        <v>690</v>
      </c>
      <c r="G20" s="12" t="n">
        <v>690</v>
      </c>
      <c r="H20" s="12" t="n">
        <v>690</v>
      </c>
      <c r="I20" s="12" t="n">
        <v>690</v>
      </c>
      <c r="J20" s="12" t="n">
        <v>690</v>
      </c>
      <c r="K20" s="12" t="n">
        <v>690</v>
      </c>
      <c r="L20" s="12" t="n">
        <v>690</v>
      </c>
      <c r="M20" s="12" t="n">
        <v>690</v>
      </c>
      <c r="N20" s="12" t="n">
        <v>690</v>
      </c>
      <c r="O20" s="12" t="n">
        <v>740</v>
      </c>
      <c r="P20" s="12" t="n">
        <v>740</v>
      </c>
      <c r="Q20" s="12" t="n">
        <v>740</v>
      </c>
      <c r="R20" s="12" t="n">
        <v>740</v>
      </c>
      <c r="S20" s="12" t="n">
        <v>740</v>
      </c>
      <c r="T20" s="12" t="n">
        <v>740</v>
      </c>
      <c r="U20" s="12" t="n">
        <v>740</v>
      </c>
      <c r="V20" s="12" t="n">
        <v>740</v>
      </c>
      <c r="W20" s="12" t="n">
        <v>740</v>
      </c>
      <c r="X20" s="12" t="n">
        <v>740</v>
      </c>
      <c r="Y20" s="12" t="n">
        <v>740</v>
      </c>
      <c r="Z20" s="12" t="n">
        <v>740</v>
      </c>
      <c r="AA20" s="7" t="s">
        <v>91</v>
      </c>
      <c r="AB20" s="7" t="s">
        <v>92</v>
      </c>
    </row>
    <row r="21" customFormat="false" ht="15" hidden="false" customHeight="false" outlineLevel="0" collapsed="false">
      <c r="A21" s="9" t="s">
        <v>94</v>
      </c>
      <c r="B21" s="7" t="s">
        <v>90</v>
      </c>
      <c r="C21" s="14" t="n">
        <v>3200</v>
      </c>
      <c r="D21" s="14" t="n">
        <v>3200</v>
      </c>
      <c r="E21" s="14" t="n">
        <v>3200</v>
      </c>
      <c r="F21" s="14" t="n">
        <v>3200</v>
      </c>
      <c r="G21" s="14" t="n">
        <v>3200</v>
      </c>
      <c r="H21" s="14" t="n">
        <v>3200</v>
      </c>
      <c r="I21" s="14" t="n">
        <v>3200</v>
      </c>
      <c r="J21" s="14" t="n">
        <v>3200</v>
      </c>
      <c r="K21" s="14" t="n">
        <v>3200</v>
      </c>
      <c r="L21" s="14" t="n">
        <v>3200</v>
      </c>
      <c r="M21" s="14" t="n">
        <v>3200</v>
      </c>
      <c r="N21" s="14" t="n">
        <v>3200</v>
      </c>
      <c r="O21" s="14" t="n">
        <v>3400</v>
      </c>
      <c r="P21" s="14" t="n">
        <v>3400</v>
      </c>
      <c r="Q21" s="14" t="n">
        <v>3400</v>
      </c>
      <c r="R21" s="14" t="n">
        <v>3400</v>
      </c>
      <c r="S21" s="14" t="n">
        <v>3400</v>
      </c>
      <c r="T21" s="14" t="n">
        <v>3400</v>
      </c>
      <c r="U21" s="14" t="n">
        <v>3400</v>
      </c>
      <c r="V21" s="14" t="n">
        <v>3400</v>
      </c>
      <c r="W21" s="14" t="n">
        <v>3400</v>
      </c>
      <c r="X21" s="14" t="n">
        <v>3400</v>
      </c>
      <c r="Y21" s="14" t="n">
        <v>3400</v>
      </c>
      <c r="Z21" s="14" t="n">
        <v>3400</v>
      </c>
      <c r="AA21" s="7" t="s">
        <v>91</v>
      </c>
      <c r="AB21" s="7" t="s">
        <v>92</v>
      </c>
    </row>
    <row r="22" customFormat="false" ht="15" hidden="false" customHeight="false" outlineLevel="0" collapsed="false">
      <c r="A22" s="9" t="s">
        <v>95</v>
      </c>
      <c r="B22" s="7" t="s">
        <v>90</v>
      </c>
      <c r="C22" s="12" t="n">
        <v>15000</v>
      </c>
      <c r="D22" s="12" t="n">
        <v>15000</v>
      </c>
      <c r="E22" s="12" t="n">
        <v>15000</v>
      </c>
      <c r="F22" s="12" t="n">
        <v>15000</v>
      </c>
      <c r="G22" s="12" t="n">
        <v>15000</v>
      </c>
      <c r="H22" s="12" t="n">
        <v>15000</v>
      </c>
      <c r="I22" s="12" t="n">
        <v>15000</v>
      </c>
      <c r="J22" s="12" t="n">
        <v>15000</v>
      </c>
      <c r="K22" s="12" t="n">
        <v>15000</v>
      </c>
      <c r="L22" s="12" t="n">
        <v>15000</v>
      </c>
      <c r="M22" s="12" t="n">
        <v>15000</v>
      </c>
      <c r="N22" s="12" t="n">
        <v>15000</v>
      </c>
      <c r="O22" s="12" t="n">
        <v>17000</v>
      </c>
      <c r="P22" s="12" t="n">
        <v>17000</v>
      </c>
      <c r="Q22" s="12" t="n">
        <v>17000</v>
      </c>
      <c r="R22" s="12" t="n">
        <v>17000</v>
      </c>
      <c r="S22" s="12" t="n">
        <v>17000</v>
      </c>
      <c r="T22" s="12" t="n">
        <v>17000</v>
      </c>
      <c r="U22" s="12" t="n">
        <v>17000</v>
      </c>
      <c r="V22" s="12" t="n">
        <v>17000</v>
      </c>
      <c r="W22" s="12" t="n">
        <v>17000</v>
      </c>
      <c r="X22" s="12" t="n">
        <v>17000</v>
      </c>
      <c r="Y22" s="12" t="n">
        <v>17000</v>
      </c>
      <c r="Z22" s="12" t="n">
        <v>17000</v>
      </c>
      <c r="AA22" s="7" t="s">
        <v>91</v>
      </c>
      <c r="AB22" s="7" t="s">
        <v>92</v>
      </c>
    </row>
    <row r="23" customFormat="false" ht="15" hidden="false" customHeight="false" outlineLevel="0" collapsed="false">
      <c r="A23" s="9" t="s">
        <v>96</v>
      </c>
      <c r="B23" s="7" t="s">
        <v>90</v>
      </c>
      <c r="C23" s="12" t="n">
        <v>18000</v>
      </c>
      <c r="D23" s="12" t="n">
        <v>18000</v>
      </c>
      <c r="E23" s="12" t="n">
        <v>18000</v>
      </c>
      <c r="F23" s="12" t="n">
        <v>18000</v>
      </c>
      <c r="G23" s="12" t="n">
        <v>18000</v>
      </c>
      <c r="H23" s="12" t="n">
        <v>18000</v>
      </c>
      <c r="I23" s="12" t="n">
        <v>18000</v>
      </c>
      <c r="J23" s="12" t="n">
        <v>18000</v>
      </c>
      <c r="K23" s="12" t="n">
        <v>18000</v>
      </c>
      <c r="L23" s="12" t="n">
        <v>18000</v>
      </c>
      <c r="M23" s="12" t="n">
        <v>18000</v>
      </c>
      <c r="N23" s="12" t="n">
        <v>18000</v>
      </c>
      <c r="O23" s="12" t="n">
        <v>21000</v>
      </c>
      <c r="P23" s="12" t="n">
        <v>21000</v>
      </c>
      <c r="Q23" s="12" t="n">
        <v>21000</v>
      </c>
      <c r="R23" s="12" t="n">
        <v>21000</v>
      </c>
      <c r="S23" s="12" t="n">
        <v>21000</v>
      </c>
      <c r="T23" s="12" t="n">
        <v>21000</v>
      </c>
      <c r="U23" s="12" t="n">
        <v>21000</v>
      </c>
      <c r="V23" s="12" t="n">
        <v>21000</v>
      </c>
      <c r="W23" s="12" t="n">
        <v>21000</v>
      </c>
      <c r="X23" s="12" t="n">
        <v>21000</v>
      </c>
      <c r="Y23" s="12" t="n">
        <v>21000</v>
      </c>
      <c r="Z23" s="12" t="n">
        <v>21000</v>
      </c>
      <c r="AA23" s="7" t="s">
        <v>91</v>
      </c>
      <c r="AB23" s="7" t="s">
        <v>92</v>
      </c>
    </row>
    <row r="24" customFormat="false" ht="15" hidden="false" customHeight="false" outlineLevel="0" collapsed="false">
      <c r="A24" s="9" t="s">
        <v>97</v>
      </c>
      <c r="B24" s="7" t="s">
        <v>90</v>
      </c>
      <c r="C24" s="12" t="n">
        <v>2400</v>
      </c>
      <c r="D24" s="12" t="n">
        <v>2400</v>
      </c>
      <c r="E24" s="12" t="n">
        <v>2400</v>
      </c>
      <c r="F24" s="12" t="n">
        <v>2400</v>
      </c>
      <c r="G24" s="12" t="n">
        <v>2400</v>
      </c>
      <c r="H24" s="12" t="n">
        <v>2400</v>
      </c>
      <c r="I24" s="12" t="n">
        <v>2400</v>
      </c>
      <c r="J24" s="12" t="n">
        <v>2400</v>
      </c>
      <c r="K24" s="12" t="n">
        <v>2400</v>
      </c>
      <c r="L24" s="12" t="n">
        <v>2400</v>
      </c>
      <c r="M24" s="12" t="n">
        <v>2400</v>
      </c>
      <c r="N24" s="12" t="n">
        <v>2400</v>
      </c>
      <c r="O24" s="12" t="n">
        <v>2700</v>
      </c>
      <c r="P24" s="12" t="n">
        <v>2700</v>
      </c>
      <c r="Q24" s="12" t="n">
        <v>2700</v>
      </c>
      <c r="R24" s="12" t="n">
        <v>2700</v>
      </c>
      <c r="S24" s="12" t="n">
        <v>2700</v>
      </c>
      <c r="T24" s="12" t="n">
        <v>2700</v>
      </c>
      <c r="U24" s="12" t="n">
        <v>2700</v>
      </c>
      <c r="V24" s="12" t="n">
        <v>2700</v>
      </c>
      <c r="W24" s="12" t="n">
        <v>2700</v>
      </c>
      <c r="X24" s="12" t="n">
        <v>2700</v>
      </c>
      <c r="Y24" s="12" t="n">
        <v>2700</v>
      </c>
      <c r="Z24" s="12" t="n">
        <v>2700</v>
      </c>
      <c r="AA24" s="7" t="s">
        <v>91</v>
      </c>
      <c r="AB24" s="7" t="s">
        <v>92</v>
      </c>
    </row>
    <row r="25" customFormat="false" ht="15" hidden="false" customHeight="false" outlineLevel="0" collapsed="false">
      <c r="A25" s="9" t="s">
        <v>98</v>
      </c>
      <c r="B25" s="7" t="s">
        <v>90</v>
      </c>
      <c r="C25" s="12" t="n">
        <v>1900</v>
      </c>
      <c r="D25" s="12" t="n">
        <v>1900</v>
      </c>
      <c r="E25" s="12" t="n">
        <v>1900</v>
      </c>
      <c r="F25" s="12" t="n">
        <v>1900</v>
      </c>
      <c r="G25" s="12" t="n">
        <v>1900</v>
      </c>
      <c r="H25" s="12" t="n">
        <v>1900</v>
      </c>
      <c r="I25" s="12" t="n">
        <v>1900</v>
      </c>
      <c r="J25" s="12" t="n">
        <v>1900</v>
      </c>
      <c r="K25" s="12" t="n">
        <v>1900</v>
      </c>
      <c r="L25" s="12" t="n">
        <v>1900</v>
      </c>
      <c r="M25" s="12" t="n">
        <v>1900</v>
      </c>
      <c r="N25" s="12" t="n">
        <v>1900</v>
      </c>
      <c r="O25" s="12" t="n">
        <v>2200</v>
      </c>
      <c r="P25" s="12" t="n">
        <v>2200</v>
      </c>
      <c r="Q25" s="12" t="n">
        <v>2200</v>
      </c>
      <c r="R25" s="12" t="n">
        <v>2200</v>
      </c>
      <c r="S25" s="12" t="n">
        <v>2200</v>
      </c>
      <c r="T25" s="12" t="n">
        <v>2200</v>
      </c>
      <c r="U25" s="12" t="n">
        <v>2200</v>
      </c>
      <c r="V25" s="12" t="n">
        <v>2200</v>
      </c>
      <c r="W25" s="12" t="n">
        <v>2200</v>
      </c>
      <c r="X25" s="12" t="n">
        <v>2200</v>
      </c>
      <c r="Y25" s="12" t="n">
        <v>2200</v>
      </c>
      <c r="Z25" s="12" t="n">
        <v>2200</v>
      </c>
      <c r="AA25" s="7" t="s">
        <v>91</v>
      </c>
      <c r="AB25" s="7" t="s">
        <v>92</v>
      </c>
    </row>
    <row r="26" customFormat="false" ht="15" hidden="false" customHeight="false" outlineLevel="0" collapsed="false">
      <c r="A26" s="9" t="s">
        <v>99</v>
      </c>
      <c r="B26" s="7" t="s">
        <v>90</v>
      </c>
      <c r="C26" s="12" t="n">
        <v>12000</v>
      </c>
      <c r="D26" s="12" t="n">
        <v>12000</v>
      </c>
      <c r="E26" s="12" t="n">
        <v>12000</v>
      </c>
      <c r="F26" s="12" t="n">
        <v>12000</v>
      </c>
      <c r="G26" s="12" t="n">
        <v>12000</v>
      </c>
      <c r="H26" s="12" t="n">
        <v>12000</v>
      </c>
      <c r="I26" s="12" t="n">
        <v>12000</v>
      </c>
      <c r="J26" s="12" t="n">
        <v>12000</v>
      </c>
      <c r="K26" s="12" t="n">
        <v>12000</v>
      </c>
      <c r="L26" s="12" t="n">
        <v>12000</v>
      </c>
      <c r="M26" s="12" t="n">
        <v>12000</v>
      </c>
      <c r="N26" s="12" t="n">
        <v>12000</v>
      </c>
      <c r="O26" s="12" t="n">
        <v>16000</v>
      </c>
      <c r="P26" s="12" t="n">
        <v>16000</v>
      </c>
      <c r="Q26" s="12" t="n">
        <v>16000</v>
      </c>
      <c r="R26" s="12" t="n">
        <v>16000</v>
      </c>
      <c r="S26" s="12" t="n">
        <v>16000</v>
      </c>
      <c r="T26" s="12" t="n">
        <v>16000</v>
      </c>
      <c r="U26" s="12" t="n">
        <v>16000</v>
      </c>
      <c r="V26" s="12" t="n">
        <v>16000</v>
      </c>
      <c r="W26" s="12" t="n">
        <v>16000</v>
      </c>
      <c r="X26" s="12" t="n">
        <v>16000</v>
      </c>
      <c r="Y26" s="12" t="n">
        <v>16000</v>
      </c>
      <c r="Z26" s="12" t="n">
        <v>16000</v>
      </c>
      <c r="AA26" s="7" t="s">
        <v>91</v>
      </c>
      <c r="AB26" s="7" t="s">
        <v>92</v>
      </c>
    </row>
    <row r="27" customFormat="false" ht="15" hidden="false" customHeight="false" outlineLevel="0" collapsed="false">
      <c r="A27" s="9" t="s">
        <v>100</v>
      </c>
      <c r="B27" s="7" t="s">
        <v>90</v>
      </c>
      <c r="C27" s="14" t="n">
        <v>900</v>
      </c>
      <c r="D27" s="14" t="n">
        <v>900</v>
      </c>
      <c r="E27" s="14" t="n">
        <v>900</v>
      </c>
      <c r="F27" s="14" t="n">
        <v>900</v>
      </c>
      <c r="G27" s="14" t="n">
        <v>900</v>
      </c>
      <c r="H27" s="14" t="n">
        <v>900</v>
      </c>
      <c r="I27" s="14" t="n">
        <v>900</v>
      </c>
      <c r="J27" s="14" t="n">
        <v>900</v>
      </c>
      <c r="K27" s="14" t="n">
        <v>900</v>
      </c>
      <c r="L27" s="14" t="n">
        <v>900</v>
      </c>
      <c r="M27" s="14" t="n">
        <v>900</v>
      </c>
      <c r="N27" s="14" t="n">
        <v>900</v>
      </c>
      <c r="O27" s="14" t="n">
        <v>1100</v>
      </c>
      <c r="P27" s="14" t="n">
        <v>1100</v>
      </c>
      <c r="Q27" s="14" t="n">
        <v>1100</v>
      </c>
      <c r="R27" s="14" t="n">
        <v>1100</v>
      </c>
      <c r="S27" s="14" t="n">
        <v>1100</v>
      </c>
      <c r="T27" s="14" t="n">
        <v>1100</v>
      </c>
      <c r="U27" s="14" t="n">
        <v>1100</v>
      </c>
      <c r="V27" s="14" t="n">
        <v>1100</v>
      </c>
      <c r="W27" s="14" t="n">
        <v>1100</v>
      </c>
      <c r="X27" s="14" t="n">
        <v>1100</v>
      </c>
      <c r="Y27" s="14" t="n">
        <v>1100</v>
      </c>
      <c r="Z27" s="14" t="n">
        <v>1100</v>
      </c>
      <c r="AA27" s="7" t="s">
        <v>91</v>
      </c>
      <c r="AB27" s="7" t="s">
        <v>92</v>
      </c>
    </row>
    <row r="28" customFormat="false" ht="15" hidden="false" customHeight="false" outlineLevel="0" collapsed="false">
      <c r="A28" s="9" t="s">
        <v>101</v>
      </c>
      <c r="B28" s="7" t="s">
        <v>90</v>
      </c>
      <c r="C28" s="12" t="n">
        <v>1000</v>
      </c>
      <c r="D28" s="12" t="n">
        <v>1000</v>
      </c>
      <c r="E28" s="12" t="n">
        <v>1000</v>
      </c>
      <c r="F28" s="12" t="n">
        <v>1000</v>
      </c>
      <c r="G28" s="12" t="n">
        <v>1000</v>
      </c>
      <c r="H28" s="12" t="n">
        <v>1000</v>
      </c>
      <c r="I28" s="12" t="n">
        <v>1000</v>
      </c>
      <c r="J28" s="12" t="n">
        <v>1000</v>
      </c>
      <c r="K28" s="12" t="n">
        <v>1000</v>
      </c>
      <c r="L28" s="12" t="n">
        <v>1000</v>
      </c>
      <c r="M28" s="12" t="n">
        <v>1000</v>
      </c>
      <c r="N28" s="12" t="n">
        <v>1000</v>
      </c>
      <c r="O28" s="12" t="n">
        <v>1500</v>
      </c>
      <c r="P28" s="12" t="n">
        <v>1500</v>
      </c>
      <c r="Q28" s="12" t="n">
        <v>1500</v>
      </c>
      <c r="R28" s="12" t="n">
        <v>1500</v>
      </c>
      <c r="S28" s="12" t="n">
        <v>1500</v>
      </c>
      <c r="T28" s="12" t="n">
        <v>1500</v>
      </c>
      <c r="U28" s="12" t="n">
        <v>1500</v>
      </c>
      <c r="V28" s="12" t="n">
        <v>1500</v>
      </c>
      <c r="W28" s="12" t="n">
        <v>1500</v>
      </c>
      <c r="X28" s="12" t="n">
        <v>1500</v>
      </c>
      <c r="Y28" s="12" t="n">
        <v>1500</v>
      </c>
      <c r="Z28" s="12" t="n">
        <v>1500</v>
      </c>
      <c r="AA28" s="7" t="s">
        <v>91</v>
      </c>
      <c r="AB28" s="7" t="s">
        <v>92</v>
      </c>
    </row>
    <row r="30" customFormat="false" ht="15" hidden="false" customHeight="false" outlineLevel="0" collapsed="false">
      <c r="A30" s="4" t="s">
        <v>102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customFormat="false" ht="15" hidden="false" customHeight="false" outlineLevel="0" collapsed="false">
      <c r="A31" s="9" t="s">
        <v>103</v>
      </c>
      <c r="B31" s="7" t="s">
        <v>104</v>
      </c>
      <c r="C31" s="15" t="n">
        <v>2</v>
      </c>
      <c r="D31" s="15" t="n">
        <v>2</v>
      </c>
      <c r="E31" s="15" t="n">
        <v>2</v>
      </c>
      <c r="F31" s="15" t="n">
        <v>4</v>
      </c>
      <c r="G31" s="15" t="n">
        <v>4</v>
      </c>
      <c r="H31" s="15" t="n">
        <v>4</v>
      </c>
      <c r="I31" s="15" t="n">
        <v>5.5</v>
      </c>
      <c r="J31" s="15" t="n">
        <v>5.5</v>
      </c>
      <c r="K31" s="15" t="n">
        <v>5.5</v>
      </c>
      <c r="L31" s="15" t="n">
        <v>5.5</v>
      </c>
      <c r="M31" s="15" t="n">
        <v>5.5</v>
      </c>
      <c r="N31" s="15" t="n">
        <v>5.5</v>
      </c>
      <c r="O31" s="15" t="n">
        <v>8</v>
      </c>
      <c r="P31" s="15" t="n">
        <v>8</v>
      </c>
      <c r="Q31" s="15" t="n">
        <v>8</v>
      </c>
      <c r="R31" s="15" t="n">
        <v>8</v>
      </c>
      <c r="S31" s="15" t="n">
        <v>8</v>
      </c>
      <c r="T31" s="15" t="n">
        <v>8</v>
      </c>
      <c r="U31" s="15" t="n">
        <v>10</v>
      </c>
      <c r="V31" s="15" t="n">
        <v>10</v>
      </c>
      <c r="W31" s="15" t="n">
        <v>10</v>
      </c>
      <c r="X31" s="15" t="n">
        <v>10</v>
      </c>
      <c r="Y31" s="15" t="n">
        <v>10</v>
      </c>
      <c r="Z31" s="15" t="n">
        <v>10</v>
      </c>
    </row>
    <row r="32" customFormat="false" ht="15" hidden="false" customHeight="false" outlineLevel="0" collapsed="false">
      <c r="A32" s="9" t="s">
        <v>105</v>
      </c>
      <c r="B32" s="7" t="s">
        <v>90</v>
      </c>
      <c r="C32" s="14" t="n">
        <v>5400</v>
      </c>
      <c r="D32" s="14" t="n">
        <v>5400</v>
      </c>
      <c r="E32" s="14" t="n">
        <v>5400</v>
      </c>
      <c r="F32" s="14" t="n">
        <v>5400</v>
      </c>
      <c r="G32" s="14" t="n">
        <v>5400</v>
      </c>
      <c r="H32" s="14" t="n">
        <v>5400</v>
      </c>
      <c r="I32" s="14" t="n">
        <v>5400</v>
      </c>
      <c r="J32" s="14" t="n">
        <v>5400</v>
      </c>
      <c r="K32" s="14" t="n">
        <v>5400</v>
      </c>
      <c r="L32" s="14" t="n">
        <v>5400</v>
      </c>
      <c r="M32" s="14" t="n">
        <v>5400</v>
      </c>
      <c r="N32" s="14" t="n">
        <v>5400</v>
      </c>
      <c r="O32" s="14" t="n">
        <v>5500</v>
      </c>
      <c r="P32" s="14" t="n">
        <v>5500</v>
      </c>
      <c r="Q32" s="14" t="n">
        <v>5500</v>
      </c>
      <c r="R32" s="14" t="n">
        <v>5500</v>
      </c>
      <c r="S32" s="14" t="n">
        <v>5500</v>
      </c>
      <c r="T32" s="14" t="n">
        <v>5500</v>
      </c>
      <c r="U32" s="14" t="n">
        <v>5500</v>
      </c>
      <c r="V32" s="14" t="n">
        <v>5500</v>
      </c>
      <c r="W32" s="14" t="n">
        <v>5500</v>
      </c>
      <c r="X32" s="14" t="n">
        <v>5500</v>
      </c>
      <c r="Y32" s="14" t="n">
        <v>5500</v>
      </c>
      <c r="Z32" s="14" t="n">
        <v>5500</v>
      </c>
    </row>
    <row r="33" customFormat="false" ht="15" hidden="false" customHeight="false" outlineLevel="0" collapsed="false">
      <c r="A33" s="9" t="s">
        <v>106</v>
      </c>
      <c r="B33" s="7" t="s">
        <v>90</v>
      </c>
      <c r="C33" s="12" t="n">
        <v>0</v>
      </c>
      <c r="D33" s="12" t="n">
        <v>0</v>
      </c>
      <c r="E33" s="12" t="n">
        <v>5600</v>
      </c>
      <c r="F33" s="12" t="n">
        <v>5600</v>
      </c>
      <c r="G33" s="12" t="n">
        <v>5600</v>
      </c>
      <c r="H33" s="12" t="n">
        <v>5600</v>
      </c>
      <c r="I33" s="12" t="n">
        <v>5600</v>
      </c>
      <c r="J33" s="12" t="n">
        <v>5600</v>
      </c>
      <c r="K33" s="12" t="n">
        <v>5600</v>
      </c>
      <c r="L33" s="12" t="n">
        <v>5600</v>
      </c>
      <c r="M33" s="12" t="n">
        <v>5600</v>
      </c>
      <c r="N33" s="12" t="n">
        <v>5600</v>
      </c>
      <c r="O33" s="12" t="n">
        <v>6000</v>
      </c>
      <c r="P33" s="12" t="n">
        <v>6000</v>
      </c>
      <c r="Q33" s="12" t="n">
        <v>6000</v>
      </c>
      <c r="R33" s="12" t="n">
        <v>6000</v>
      </c>
      <c r="S33" s="12" t="n">
        <v>6000</v>
      </c>
      <c r="T33" s="12" t="n">
        <v>6000</v>
      </c>
      <c r="U33" s="12" t="n">
        <v>6000</v>
      </c>
      <c r="V33" s="12" t="n">
        <v>6000</v>
      </c>
      <c r="W33" s="12" t="n">
        <v>6000</v>
      </c>
      <c r="X33" s="12" t="n">
        <v>6000</v>
      </c>
      <c r="Y33" s="12" t="n">
        <v>6000</v>
      </c>
      <c r="Z33" s="12" t="n">
        <v>6000</v>
      </c>
      <c r="AA33" s="13" t="n">
        <f aca="false">SUM(C33:N33)</f>
        <v>56000</v>
      </c>
      <c r="AB33" s="13" t="n">
        <f aca="false">SUM(O33:Z33)</f>
        <v>72000</v>
      </c>
    </row>
    <row r="34" customFormat="false" ht="15" hidden="false" customHeight="false" outlineLevel="0" collapsed="false">
      <c r="A34" s="9" t="s">
        <v>107</v>
      </c>
      <c r="B34" s="7" t="s">
        <v>90</v>
      </c>
      <c r="C34" s="12" t="n">
        <v>0</v>
      </c>
      <c r="D34" s="12" t="n">
        <v>0</v>
      </c>
      <c r="E34" s="12" t="n">
        <v>0</v>
      </c>
      <c r="F34" s="12" t="n">
        <v>3500</v>
      </c>
      <c r="G34" s="12" t="n">
        <v>3500</v>
      </c>
      <c r="H34" s="12" t="n">
        <v>3500</v>
      </c>
      <c r="I34" s="12" t="n">
        <v>3500</v>
      </c>
      <c r="J34" s="12" t="n">
        <v>3500</v>
      </c>
      <c r="K34" s="12" t="n">
        <v>3500</v>
      </c>
      <c r="L34" s="12" t="n">
        <v>3500</v>
      </c>
      <c r="M34" s="12" t="n">
        <v>3500</v>
      </c>
      <c r="N34" s="12" t="n">
        <v>3500</v>
      </c>
      <c r="O34" s="12" t="n">
        <v>5500</v>
      </c>
      <c r="P34" s="12" t="n">
        <v>5500</v>
      </c>
      <c r="Q34" s="12" t="n">
        <v>5500</v>
      </c>
      <c r="R34" s="12" t="n">
        <v>5500</v>
      </c>
      <c r="S34" s="12" t="n">
        <v>5500</v>
      </c>
      <c r="T34" s="12" t="n">
        <v>5500</v>
      </c>
      <c r="U34" s="12" t="n">
        <v>5500</v>
      </c>
      <c r="V34" s="12" t="n">
        <v>5500</v>
      </c>
      <c r="W34" s="12" t="n">
        <v>5500</v>
      </c>
      <c r="X34" s="12" t="n">
        <v>5500</v>
      </c>
      <c r="Y34" s="12" t="n">
        <v>5500</v>
      </c>
      <c r="Z34" s="12" t="n">
        <v>5500</v>
      </c>
      <c r="AA34" s="13" t="n">
        <f aca="false">SUM(C34:N34)</f>
        <v>31500</v>
      </c>
      <c r="AB34" s="13" t="n">
        <f aca="false">SUM(O34:Z34)</f>
        <v>66000</v>
      </c>
    </row>
    <row r="35" customFormat="false" ht="15" hidden="false" customHeight="false" outlineLevel="0" collapsed="false">
      <c r="A35" s="9" t="s">
        <v>108</v>
      </c>
      <c r="B35" s="7" t="s">
        <v>90</v>
      </c>
      <c r="C35" s="12" t="n">
        <v>0</v>
      </c>
      <c r="D35" s="12" t="n">
        <v>0</v>
      </c>
      <c r="E35" s="12" t="n">
        <v>0</v>
      </c>
      <c r="F35" s="12" t="n">
        <v>0</v>
      </c>
      <c r="G35" s="12" t="n">
        <v>0</v>
      </c>
      <c r="H35" s="12" t="n">
        <v>0</v>
      </c>
      <c r="I35" s="12" t="n">
        <v>0</v>
      </c>
      <c r="J35" s="12" t="n">
        <v>1500</v>
      </c>
      <c r="K35" s="12" t="n">
        <v>1500</v>
      </c>
      <c r="L35" s="12" t="n">
        <v>1500</v>
      </c>
      <c r="M35" s="12" t="n">
        <v>1500</v>
      </c>
      <c r="N35" s="12" t="n">
        <v>1500</v>
      </c>
      <c r="O35" s="12" t="n">
        <v>3800</v>
      </c>
      <c r="P35" s="12" t="n">
        <v>3800</v>
      </c>
      <c r="Q35" s="12" t="n">
        <v>3800</v>
      </c>
      <c r="R35" s="12" t="n">
        <v>3800</v>
      </c>
      <c r="S35" s="12" t="n">
        <v>3800</v>
      </c>
      <c r="T35" s="12" t="n">
        <v>3800</v>
      </c>
      <c r="U35" s="12" t="n">
        <v>3800</v>
      </c>
      <c r="V35" s="12" t="n">
        <v>3800</v>
      </c>
      <c r="W35" s="12" t="n">
        <v>3800</v>
      </c>
      <c r="X35" s="12" t="n">
        <v>3800</v>
      </c>
      <c r="Y35" s="12" t="n">
        <v>3800</v>
      </c>
      <c r="Z35" s="12" t="n">
        <v>3800</v>
      </c>
      <c r="AA35" s="13" t="n">
        <f aca="false">SUM(C35:N35)</f>
        <v>7500</v>
      </c>
      <c r="AB35" s="13" t="n">
        <f aca="false">SUM(O35:Z35)</f>
        <v>45600</v>
      </c>
    </row>
    <row r="36" customFormat="false" ht="15" hidden="false" customHeight="false" outlineLevel="0" collapsed="false">
      <c r="A36" s="9" t="s">
        <v>109</v>
      </c>
      <c r="B36" s="7" t="s">
        <v>90</v>
      </c>
      <c r="C36" s="12" t="n">
        <v>8000</v>
      </c>
      <c r="D36" s="12" t="n">
        <v>8000</v>
      </c>
      <c r="E36" s="12" t="n">
        <v>8000</v>
      </c>
      <c r="F36" s="12" t="n">
        <v>4500</v>
      </c>
      <c r="G36" s="12" t="n">
        <v>4500</v>
      </c>
      <c r="H36" s="12" t="n">
        <v>4500</v>
      </c>
      <c r="I36" s="12" t="n">
        <v>4500</v>
      </c>
      <c r="J36" s="12" t="n">
        <v>4500</v>
      </c>
      <c r="K36" s="12" t="n">
        <v>4500</v>
      </c>
      <c r="L36" s="12" t="n">
        <v>4500</v>
      </c>
      <c r="M36" s="12" t="n">
        <v>4500</v>
      </c>
      <c r="N36" s="12" t="n">
        <v>4500</v>
      </c>
      <c r="O36" s="12" t="n">
        <v>6000</v>
      </c>
      <c r="P36" s="12" t="n">
        <v>6000</v>
      </c>
      <c r="Q36" s="12" t="n">
        <v>6000</v>
      </c>
      <c r="R36" s="12" t="n">
        <v>6000</v>
      </c>
      <c r="S36" s="12" t="n">
        <v>6000</v>
      </c>
      <c r="T36" s="12" t="n">
        <v>6000</v>
      </c>
      <c r="U36" s="12" t="n">
        <v>6000</v>
      </c>
      <c r="V36" s="12" t="n">
        <v>6000</v>
      </c>
      <c r="W36" s="12" t="n">
        <v>6000</v>
      </c>
      <c r="X36" s="12" t="n">
        <v>6000</v>
      </c>
      <c r="Y36" s="12" t="n">
        <v>6000</v>
      </c>
      <c r="Z36" s="12" t="n">
        <v>6000</v>
      </c>
      <c r="AA36" s="13" t="n">
        <f aca="false">SUM(C36:N36)</f>
        <v>64500</v>
      </c>
      <c r="AB36" s="13" t="n">
        <f aca="false">SUM(O36:Z36)</f>
        <v>72000</v>
      </c>
    </row>
    <row r="37" customFormat="false" ht="15" hidden="false" customHeight="false" outlineLevel="0" collapsed="false">
      <c r="A37" s="9" t="s">
        <v>110</v>
      </c>
      <c r="B37" s="7" t="s">
        <v>90</v>
      </c>
      <c r="C37" s="12" t="n">
        <v>1200</v>
      </c>
      <c r="D37" s="12" t="n">
        <v>1200</v>
      </c>
      <c r="E37" s="12" t="n">
        <v>1200</v>
      </c>
      <c r="F37" s="12" t="n">
        <v>2600</v>
      </c>
      <c r="G37" s="12" t="n">
        <v>2600</v>
      </c>
      <c r="H37" s="12" t="n">
        <v>2600</v>
      </c>
      <c r="I37" s="12" t="n">
        <v>2600</v>
      </c>
      <c r="J37" s="12" t="n">
        <v>2600</v>
      </c>
      <c r="K37" s="12" t="n">
        <v>2600</v>
      </c>
      <c r="L37" s="12" t="n">
        <v>2600</v>
      </c>
      <c r="M37" s="12" t="n">
        <v>2600</v>
      </c>
      <c r="N37" s="12" t="n">
        <v>2600</v>
      </c>
      <c r="O37" s="12" t="n">
        <v>3800</v>
      </c>
      <c r="P37" s="12" t="n">
        <v>3800</v>
      </c>
      <c r="Q37" s="12" t="n">
        <v>3800</v>
      </c>
      <c r="R37" s="12" t="n">
        <v>3800</v>
      </c>
      <c r="S37" s="12" t="n">
        <v>3800</v>
      </c>
      <c r="T37" s="12" t="n">
        <v>3800</v>
      </c>
      <c r="U37" s="12" t="n">
        <v>3800</v>
      </c>
      <c r="V37" s="12" t="n">
        <v>3800</v>
      </c>
      <c r="W37" s="12" t="n">
        <v>3800</v>
      </c>
      <c r="X37" s="12" t="n">
        <v>3800</v>
      </c>
      <c r="Y37" s="12" t="n">
        <v>3800</v>
      </c>
      <c r="Z37" s="12" t="n">
        <v>3800</v>
      </c>
      <c r="AA37" s="13" t="n">
        <f aca="false">SUM(C37:N37)</f>
        <v>27000</v>
      </c>
      <c r="AB37" s="13" t="n">
        <f aca="false">SUM(O37:Z37)</f>
        <v>45600</v>
      </c>
    </row>
    <row r="38" customFormat="false" ht="15" hidden="false" customHeight="false" outlineLevel="0" collapsed="false">
      <c r="A38" s="9" t="s">
        <v>111</v>
      </c>
      <c r="B38" s="7" t="s">
        <v>90</v>
      </c>
      <c r="C38" s="12" t="n">
        <v>1800</v>
      </c>
      <c r="D38" s="12" t="n">
        <v>1800</v>
      </c>
      <c r="E38" s="12" t="n">
        <v>1800</v>
      </c>
      <c r="F38" s="12" t="n">
        <v>2000</v>
      </c>
      <c r="G38" s="12" t="n">
        <v>2000</v>
      </c>
      <c r="H38" s="12" t="n">
        <v>2000</v>
      </c>
      <c r="I38" s="12" t="n">
        <v>2000</v>
      </c>
      <c r="J38" s="12" t="n">
        <v>2000</v>
      </c>
      <c r="K38" s="12" t="n">
        <v>2000</v>
      </c>
      <c r="L38" s="12" t="n">
        <v>2000</v>
      </c>
      <c r="M38" s="12" t="n">
        <v>2000</v>
      </c>
      <c r="N38" s="12" t="n">
        <v>2000</v>
      </c>
      <c r="O38" s="12" t="n">
        <v>2600</v>
      </c>
      <c r="P38" s="12" t="n">
        <v>2600</v>
      </c>
      <c r="Q38" s="12" t="n">
        <v>2600</v>
      </c>
      <c r="R38" s="12" t="n">
        <v>2600</v>
      </c>
      <c r="S38" s="12" t="n">
        <v>2600</v>
      </c>
      <c r="T38" s="12" t="n">
        <v>2600</v>
      </c>
      <c r="U38" s="12" t="n">
        <v>2600</v>
      </c>
      <c r="V38" s="12" t="n">
        <v>2600</v>
      </c>
      <c r="W38" s="12" t="n">
        <v>2600</v>
      </c>
      <c r="X38" s="12" t="n">
        <v>2600</v>
      </c>
      <c r="Y38" s="12" t="n">
        <v>2600</v>
      </c>
      <c r="Z38" s="12" t="n">
        <v>2600</v>
      </c>
      <c r="AA38" s="13" t="n">
        <f aca="false">SUM(C38:N38)</f>
        <v>23400</v>
      </c>
      <c r="AB38" s="13" t="n">
        <f aca="false">SUM(O38:Z38)</f>
        <v>31200</v>
      </c>
    </row>
    <row r="39" customFormat="false" ht="15" hidden="false" customHeight="false" outlineLevel="0" collapsed="false">
      <c r="A39" s="9" t="s">
        <v>112</v>
      </c>
      <c r="B39" s="7" t="s">
        <v>113</v>
      </c>
      <c r="C39" s="16" t="n">
        <v>0.05</v>
      </c>
      <c r="D39" s="16" t="n">
        <v>0.05</v>
      </c>
      <c r="E39" s="16" t="n">
        <v>0.05</v>
      </c>
      <c r="F39" s="16" t="n">
        <v>0.05</v>
      </c>
      <c r="G39" s="16" t="n">
        <v>0.05</v>
      </c>
      <c r="H39" s="16" t="n">
        <v>0.05</v>
      </c>
      <c r="I39" s="16" t="n">
        <v>0.05</v>
      </c>
      <c r="J39" s="16" t="n">
        <v>0.05</v>
      </c>
      <c r="K39" s="16" t="n">
        <v>0.05</v>
      </c>
      <c r="L39" s="16" t="n">
        <v>0.05</v>
      </c>
      <c r="M39" s="16" t="n">
        <v>0.05</v>
      </c>
      <c r="N39" s="16" t="n">
        <v>0.05</v>
      </c>
      <c r="O39" s="16" t="n">
        <v>0.05</v>
      </c>
      <c r="P39" s="16" t="n">
        <v>0.05</v>
      </c>
      <c r="Q39" s="16" t="n">
        <v>0.05</v>
      </c>
      <c r="R39" s="16" t="n">
        <v>0.05</v>
      </c>
      <c r="S39" s="16" t="n">
        <v>0.05</v>
      </c>
      <c r="T39" s="16" t="n">
        <v>0.05</v>
      </c>
      <c r="U39" s="16" t="n">
        <v>0.05</v>
      </c>
      <c r="V39" s="16" t="n">
        <v>0.05</v>
      </c>
      <c r="W39" s="16" t="n">
        <v>0.05</v>
      </c>
      <c r="X39" s="16" t="n">
        <v>0.05</v>
      </c>
      <c r="Y39" s="16" t="n">
        <v>0.05</v>
      </c>
      <c r="Z39" s="16" t="n">
        <v>0.05</v>
      </c>
    </row>
    <row r="41" customFormat="false" ht="15" hidden="false" customHeight="false" outlineLevel="0" collapsed="false">
      <c r="A41" s="4" t="s">
        <v>114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customFormat="false" ht="15" hidden="false" customHeight="false" outlineLevel="0" collapsed="false">
      <c r="A42" s="9" t="s">
        <v>115</v>
      </c>
      <c r="B42" s="7" t="s">
        <v>90</v>
      </c>
      <c r="C42" s="12" t="n">
        <v>0</v>
      </c>
      <c r="D42" s="12" t="n">
        <v>25000</v>
      </c>
      <c r="E42" s="12" t="n">
        <v>45000</v>
      </c>
      <c r="F42" s="12" t="n">
        <v>40000</v>
      </c>
      <c r="G42" s="12" t="n">
        <v>25000</v>
      </c>
      <c r="H42" s="12" t="n">
        <v>0</v>
      </c>
      <c r="I42" s="12" t="n">
        <v>0</v>
      </c>
      <c r="J42" s="12" t="n">
        <v>0</v>
      </c>
      <c r="K42" s="12" t="n">
        <v>0</v>
      </c>
      <c r="L42" s="12" t="n">
        <v>0</v>
      </c>
      <c r="M42" s="12" t="n">
        <v>0</v>
      </c>
      <c r="N42" s="12" t="n">
        <v>0</v>
      </c>
      <c r="O42" s="12" t="n">
        <v>0</v>
      </c>
      <c r="P42" s="12" t="n">
        <v>0</v>
      </c>
      <c r="Q42" s="12" t="n">
        <v>0</v>
      </c>
      <c r="R42" s="12" t="n">
        <v>0</v>
      </c>
      <c r="S42" s="12" t="n">
        <v>0</v>
      </c>
      <c r="T42" s="12" t="n">
        <v>0</v>
      </c>
      <c r="U42" s="12" t="n">
        <v>0</v>
      </c>
      <c r="V42" s="12" t="n">
        <v>0</v>
      </c>
      <c r="W42" s="12" t="n">
        <v>0</v>
      </c>
      <c r="X42" s="12" t="n">
        <v>0</v>
      </c>
      <c r="Y42" s="12" t="n">
        <v>0</v>
      </c>
      <c r="Z42" s="12" t="n">
        <v>0</v>
      </c>
      <c r="AA42" s="13" t="n">
        <f aca="false">SUM(C42:N42)</f>
        <v>135000</v>
      </c>
      <c r="AB42" s="13" t="n">
        <f aca="false">SUM(O42:Z42)</f>
        <v>0</v>
      </c>
    </row>
    <row r="43" customFormat="false" ht="15" hidden="false" customHeight="false" outlineLevel="0" collapsed="false">
      <c r="A43" s="9" t="s">
        <v>116</v>
      </c>
      <c r="B43" s="7" t="s">
        <v>90</v>
      </c>
      <c r="C43" s="12" t="n">
        <v>0</v>
      </c>
      <c r="D43" s="12" t="n">
        <v>0</v>
      </c>
      <c r="E43" s="12" t="n">
        <v>0</v>
      </c>
      <c r="F43" s="12" t="n">
        <v>0</v>
      </c>
      <c r="G43" s="12" t="n">
        <v>0</v>
      </c>
      <c r="H43" s="12" t="n">
        <v>0</v>
      </c>
      <c r="I43" s="12" t="n">
        <v>25000</v>
      </c>
      <c r="J43" s="12" t="n">
        <v>20000</v>
      </c>
      <c r="K43" s="12" t="n">
        <v>0</v>
      </c>
      <c r="L43" s="12" t="n">
        <v>0</v>
      </c>
      <c r="M43" s="12" t="n">
        <v>0</v>
      </c>
      <c r="N43" s="12" t="n">
        <v>0</v>
      </c>
      <c r="O43" s="12" t="n">
        <v>0</v>
      </c>
      <c r="P43" s="12" t="n">
        <v>0</v>
      </c>
      <c r="Q43" s="12" t="n">
        <v>0</v>
      </c>
      <c r="R43" s="12" t="n">
        <v>0</v>
      </c>
      <c r="S43" s="12" t="n">
        <v>0</v>
      </c>
      <c r="T43" s="12" t="n">
        <v>0</v>
      </c>
      <c r="U43" s="12" t="n">
        <v>0</v>
      </c>
      <c r="V43" s="12" t="n">
        <v>0</v>
      </c>
      <c r="W43" s="12" t="n">
        <v>0</v>
      </c>
      <c r="X43" s="12" t="n">
        <v>0</v>
      </c>
      <c r="Y43" s="12" t="n">
        <v>0</v>
      </c>
      <c r="Z43" s="12" t="n">
        <v>0</v>
      </c>
      <c r="AA43" s="13" t="n">
        <f aca="false">SUM(C43:N43)</f>
        <v>45000</v>
      </c>
      <c r="AB43" s="13" t="n">
        <f aca="false">SUM(O43:Z43)</f>
        <v>0</v>
      </c>
    </row>
    <row r="44" customFormat="false" ht="15" hidden="false" customHeight="false" outlineLevel="0" collapsed="false">
      <c r="A44" s="9" t="s">
        <v>117</v>
      </c>
      <c r="B44" s="7" t="s">
        <v>90</v>
      </c>
      <c r="C44" s="12" t="n">
        <v>0</v>
      </c>
      <c r="D44" s="12" t="n">
        <v>0</v>
      </c>
      <c r="E44" s="12" t="n">
        <v>16800</v>
      </c>
      <c r="F44" s="12" t="n">
        <v>0</v>
      </c>
      <c r="G44" s="12" t="n">
        <v>0</v>
      </c>
      <c r="H44" s="12" t="n">
        <v>0</v>
      </c>
      <c r="I44" s="12" t="n">
        <v>0</v>
      </c>
      <c r="J44" s="12" t="n">
        <v>0</v>
      </c>
      <c r="K44" s="12" t="n">
        <v>0</v>
      </c>
      <c r="L44" s="12" t="n">
        <v>0</v>
      </c>
      <c r="M44" s="12" t="n">
        <v>0</v>
      </c>
      <c r="N44" s="12" t="n">
        <v>0</v>
      </c>
      <c r="O44" s="12" t="n">
        <v>0</v>
      </c>
      <c r="P44" s="12" t="n">
        <v>0</v>
      </c>
      <c r="Q44" s="12" t="n">
        <v>0</v>
      </c>
      <c r="R44" s="12" t="n">
        <v>0</v>
      </c>
      <c r="S44" s="12" t="n">
        <v>0</v>
      </c>
      <c r="T44" s="12" t="n">
        <v>0</v>
      </c>
      <c r="U44" s="12" t="n">
        <v>0</v>
      </c>
      <c r="V44" s="12" t="n">
        <v>0</v>
      </c>
      <c r="W44" s="12" t="n">
        <v>0</v>
      </c>
      <c r="X44" s="12" t="n">
        <v>0</v>
      </c>
      <c r="Y44" s="12" t="n">
        <v>0</v>
      </c>
      <c r="Z44" s="12" t="n">
        <v>0</v>
      </c>
      <c r="AA44" s="13" t="n">
        <f aca="false">SUM(C44:N44)</f>
        <v>16800</v>
      </c>
      <c r="AB44" s="13" t="n">
        <f aca="false">SUM(O44:Z44)</f>
        <v>0</v>
      </c>
    </row>
    <row r="45" customFormat="false" ht="15" hidden="false" customHeight="false" outlineLevel="0" collapsed="false">
      <c r="A45" s="9" t="s">
        <v>118</v>
      </c>
      <c r="B45" s="7" t="s">
        <v>113</v>
      </c>
      <c r="C45" s="16" t="n">
        <v>0.45</v>
      </c>
      <c r="D45" s="16" t="n">
        <v>0.45</v>
      </c>
      <c r="E45" s="16" t="n">
        <v>0.45</v>
      </c>
      <c r="F45" s="16" t="n">
        <v>0.45</v>
      </c>
      <c r="G45" s="16" t="n">
        <v>0.45</v>
      </c>
      <c r="H45" s="16" t="n">
        <v>0.45</v>
      </c>
      <c r="I45" s="16" t="n">
        <v>0.45</v>
      </c>
      <c r="J45" s="16" t="n">
        <v>0.45</v>
      </c>
      <c r="K45" s="16" t="n">
        <v>0.45</v>
      </c>
      <c r="L45" s="16" t="n">
        <v>0.45</v>
      </c>
      <c r="M45" s="16" t="n">
        <v>0.45</v>
      </c>
      <c r="N45" s="16" t="n">
        <v>0.45</v>
      </c>
      <c r="O45" s="16" t="n">
        <v>0.45</v>
      </c>
      <c r="P45" s="16" t="n">
        <v>0.45</v>
      </c>
      <c r="Q45" s="16" t="n">
        <v>0.45</v>
      </c>
      <c r="R45" s="16" t="n">
        <v>0.45</v>
      </c>
      <c r="S45" s="16" t="n">
        <v>0.45</v>
      </c>
      <c r="T45" s="16" t="n">
        <v>0.45</v>
      </c>
      <c r="U45" s="16" t="n">
        <v>0.45</v>
      </c>
      <c r="V45" s="16" t="n">
        <v>0.45</v>
      </c>
      <c r="W45" s="16" t="n">
        <v>0.45</v>
      </c>
      <c r="X45" s="16" t="n">
        <v>0.45</v>
      </c>
      <c r="Y45" s="16" t="n">
        <v>0.45</v>
      </c>
      <c r="Z45" s="16" t="n">
        <v>0.45</v>
      </c>
    </row>
    <row r="46" customFormat="false" ht="15" hidden="false" customHeight="false" outlineLevel="0" collapsed="false">
      <c r="A46" s="9" t="s">
        <v>119</v>
      </c>
      <c r="B46" s="7" t="s">
        <v>120</v>
      </c>
      <c r="C46" s="17" t="n">
        <v>5</v>
      </c>
    </row>
    <row r="47" customFormat="false" ht="15" hidden="false" customHeight="false" outlineLevel="0" collapsed="false">
      <c r="A47" s="7" t="s">
        <v>121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4"/>
    <col collapsed="false" customWidth="true" hidden="false" outlineLevel="0" max="26" min="3" style="1" width="10"/>
    <col collapsed="false" customWidth="true" hidden="false" outlineLevel="0" max="28" min="27" style="1" width="13"/>
  </cols>
  <sheetData>
    <row r="1" customFormat="false" ht="21.75" hidden="false" customHeight="true" outlineLevel="0" collapsed="false">
      <c r="A1" s="2" t="s">
        <v>122</v>
      </c>
    </row>
    <row r="2" customFormat="false" ht="15" hidden="false" customHeight="false" outlineLevel="0" collapsed="false">
      <c r="A2" s="7" t="s">
        <v>123</v>
      </c>
    </row>
    <row r="4" customFormat="false" ht="15" hidden="false" customHeight="false" outlineLevel="0" collapsed="false">
      <c r="A4" s="5" t="s">
        <v>42</v>
      </c>
      <c r="B4" s="5" t="s">
        <v>43</v>
      </c>
      <c r="C4" s="8" t="s">
        <v>44</v>
      </c>
      <c r="D4" s="8" t="s">
        <v>45</v>
      </c>
      <c r="E4" s="8" t="s">
        <v>46</v>
      </c>
      <c r="F4" s="8" t="s">
        <v>47</v>
      </c>
      <c r="G4" s="8" t="s">
        <v>48</v>
      </c>
      <c r="H4" s="8" t="s">
        <v>49</v>
      </c>
      <c r="I4" s="8" t="s">
        <v>50</v>
      </c>
      <c r="J4" s="8" t="s">
        <v>51</v>
      </c>
      <c r="K4" s="8" t="s">
        <v>52</v>
      </c>
      <c r="L4" s="8" t="s">
        <v>53</v>
      </c>
      <c r="M4" s="8" t="s">
        <v>54</v>
      </c>
      <c r="N4" s="8" t="s">
        <v>55</v>
      </c>
      <c r="O4" s="8" t="s">
        <v>56</v>
      </c>
      <c r="P4" s="8" t="s">
        <v>57</v>
      </c>
      <c r="Q4" s="8" t="s">
        <v>58</v>
      </c>
      <c r="R4" s="8" t="s">
        <v>59</v>
      </c>
      <c r="S4" s="8" t="s">
        <v>60</v>
      </c>
      <c r="T4" s="8" t="s">
        <v>61</v>
      </c>
      <c r="U4" s="8" t="s">
        <v>62</v>
      </c>
      <c r="V4" s="8" t="s">
        <v>63</v>
      </c>
      <c r="W4" s="8" t="s">
        <v>64</v>
      </c>
      <c r="X4" s="8" t="s">
        <v>65</v>
      </c>
      <c r="Y4" s="8" t="s">
        <v>66</v>
      </c>
      <c r="Z4" s="8" t="s">
        <v>67</v>
      </c>
      <c r="AA4" s="8" t="s">
        <v>68</v>
      </c>
      <c r="AB4" s="8" t="s">
        <v>69</v>
      </c>
    </row>
    <row r="5" customFormat="false" ht="15" hidden="false" customHeight="false" outlineLevel="0" collapsed="false">
      <c r="A5" s="4" t="s">
        <v>124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15" hidden="false" customHeight="false" outlineLevel="0" collapsed="false">
      <c r="A6" s="9" t="s">
        <v>71</v>
      </c>
      <c r="B6" s="7" t="s">
        <v>125</v>
      </c>
      <c r="C6" s="18" t="n">
        <f aca="false">Annahmen!C6*Annahmen!C19</f>
        <v>0</v>
      </c>
      <c r="D6" s="18" t="n">
        <f aca="false">Annahmen!D6*Annahmen!D19</f>
        <v>0</v>
      </c>
      <c r="E6" s="18" t="n">
        <f aca="false">Annahmen!E6*Annahmen!E19</f>
        <v>996</v>
      </c>
      <c r="F6" s="18" t="n">
        <f aca="false">Annahmen!F6*Annahmen!F19</f>
        <v>1992</v>
      </c>
      <c r="G6" s="18" t="n">
        <f aca="false">Annahmen!G6*Annahmen!G19</f>
        <v>2988</v>
      </c>
      <c r="H6" s="18" t="n">
        <f aca="false">Annahmen!H6*Annahmen!H19</f>
        <v>3486</v>
      </c>
      <c r="I6" s="18" t="n">
        <f aca="false">Annahmen!I6*Annahmen!I19</f>
        <v>3984</v>
      </c>
      <c r="J6" s="18" t="n">
        <f aca="false">Annahmen!J6*Annahmen!J19</f>
        <v>4482</v>
      </c>
      <c r="K6" s="18" t="n">
        <f aca="false">Annahmen!K6*Annahmen!K19</f>
        <v>4980</v>
      </c>
      <c r="L6" s="18" t="n">
        <f aca="false">Annahmen!L6*Annahmen!L19</f>
        <v>5478</v>
      </c>
      <c r="M6" s="18" t="n">
        <f aca="false">Annahmen!M6*Annahmen!M19</f>
        <v>5976</v>
      </c>
      <c r="N6" s="18" t="n">
        <f aca="false">Annahmen!N6*Annahmen!N19</f>
        <v>6474</v>
      </c>
      <c r="O6" s="18" t="n">
        <f aca="false">Annahmen!O6*Annahmen!O19</f>
        <v>7532</v>
      </c>
      <c r="P6" s="18" t="n">
        <f aca="false">Annahmen!P6*Annahmen!P19</f>
        <v>8070</v>
      </c>
      <c r="Q6" s="18" t="n">
        <f aca="false">Annahmen!Q6*Annahmen!Q19</f>
        <v>8070</v>
      </c>
      <c r="R6" s="18" t="n">
        <f aca="false">Annahmen!R6*Annahmen!R19</f>
        <v>8608</v>
      </c>
      <c r="S6" s="18" t="n">
        <f aca="false">Annahmen!S6*Annahmen!S19</f>
        <v>8608</v>
      </c>
      <c r="T6" s="18" t="n">
        <f aca="false">Annahmen!T6*Annahmen!T19</f>
        <v>9146</v>
      </c>
      <c r="U6" s="18" t="n">
        <f aca="false">Annahmen!U6*Annahmen!U19</f>
        <v>9146</v>
      </c>
      <c r="V6" s="18" t="n">
        <f aca="false">Annahmen!V6*Annahmen!V19</f>
        <v>9684</v>
      </c>
      <c r="W6" s="18" t="n">
        <f aca="false">Annahmen!W6*Annahmen!W19</f>
        <v>9684</v>
      </c>
      <c r="X6" s="18" t="n">
        <f aca="false">Annahmen!X6*Annahmen!X19</f>
        <v>10222</v>
      </c>
      <c r="Y6" s="18" t="n">
        <f aca="false">Annahmen!Y6*Annahmen!Y19</f>
        <v>10222</v>
      </c>
      <c r="Z6" s="18" t="n">
        <f aca="false">Annahmen!Z6*Annahmen!Z19</f>
        <v>10760</v>
      </c>
      <c r="AA6" s="13" t="n">
        <f aca="false">SUM(C6:N6)</f>
        <v>40836</v>
      </c>
      <c r="AB6" s="13" t="n">
        <f aca="false">SUM(O6:Z6)</f>
        <v>109752</v>
      </c>
    </row>
    <row r="7" customFormat="false" ht="15" hidden="false" customHeight="false" outlineLevel="0" collapsed="false">
      <c r="A7" s="9" t="s">
        <v>73</v>
      </c>
      <c r="B7" s="7" t="s">
        <v>126</v>
      </c>
      <c r="C7" s="18" t="n">
        <f aca="false">Annahmen!C7*Annahmen!C20</f>
        <v>0</v>
      </c>
      <c r="D7" s="18" t="n">
        <f aca="false">Annahmen!D7*Annahmen!D20</f>
        <v>0</v>
      </c>
      <c r="E7" s="18" t="n">
        <f aca="false">Annahmen!E7*Annahmen!E20</f>
        <v>690</v>
      </c>
      <c r="F7" s="18" t="n">
        <f aca="false">Annahmen!F7*Annahmen!F20</f>
        <v>1380</v>
      </c>
      <c r="G7" s="18" t="n">
        <f aca="false">Annahmen!G7*Annahmen!G20</f>
        <v>2070</v>
      </c>
      <c r="H7" s="18" t="n">
        <f aca="false">Annahmen!H7*Annahmen!H20</f>
        <v>2760</v>
      </c>
      <c r="I7" s="18" t="n">
        <f aca="false">Annahmen!I7*Annahmen!I20</f>
        <v>2760</v>
      </c>
      <c r="J7" s="18" t="n">
        <f aca="false">Annahmen!J7*Annahmen!J20</f>
        <v>3450</v>
      </c>
      <c r="K7" s="18" t="n">
        <f aca="false">Annahmen!K7*Annahmen!K20</f>
        <v>3450</v>
      </c>
      <c r="L7" s="18" t="n">
        <f aca="false">Annahmen!L7*Annahmen!L20</f>
        <v>4140</v>
      </c>
      <c r="M7" s="18" t="n">
        <f aca="false">Annahmen!M7*Annahmen!M20</f>
        <v>4140</v>
      </c>
      <c r="N7" s="18" t="n">
        <f aca="false">Annahmen!N7*Annahmen!N20</f>
        <v>4830</v>
      </c>
      <c r="O7" s="18" t="n">
        <f aca="false">Annahmen!O7*Annahmen!O20</f>
        <v>5920</v>
      </c>
      <c r="P7" s="18" t="n">
        <f aca="false">Annahmen!P7*Annahmen!P20</f>
        <v>6660</v>
      </c>
      <c r="Q7" s="18" t="n">
        <f aca="false">Annahmen!Q7*Annahmen!Q20</f>
        <v>6660</v>
      </c>
      <c r="R7" s="18" t="n">
        <f aca="false">Annahmen!R7*Annahmen!R20</f>
        <v>7400</v>
      </c>
      <c r="S7" s="18" t="n">
        <f aca="false">Annahmen!S7*Annahmen!S20</f>
        <v>7400</v>
      </c>
      <c r="T7" s="18" t="n">
        <f aca="false">Annahmen!T7*Annahmen!T20</f>
        <v>8140</v>
      </c>
      <c r="U7" s="18" t="n">
        <f aca="false">Annahmen!U7*Annahmen!U20</f>
        <v>8140</v>
      </c>
      <c r="V7" s="18" t="n">
        <f aca="false">Annahmen!V7*Annahmen!V20</f>
        <v>8880</v>
      </c>
      <c r="W7" s="18" t="n">
        <f aca="false">Annahmen!W7*Annahmen!W20</f>
        <v>8880</v>
      </c>
      <c r="X7" s="18" t="n">
        <f aca="false">Annahmen!X7*Annahmen!X20</f>
        <v>9620</v>
      </c>
      <c r="Y7" s="18" t="n">
        <f aca="false">Annahmen!Y7*Annahmen!Y20</f>
        <v>9620</v>
      </c>
      <c r="Z7" s="18" t="n">
        <f aca="false">Annahmen!Z7*Annahmen!Z20</f>
        <v>10360</v>
      </c>
      <c r="AA7" s="13" t="n">
        <f aca="false">SUM(C7:N7)</f>
        <v>29670</v>
      </c>
      <c r="AB7" s="13" t="n">
        <f aca="false">SUM(O7:Z7)</f>
        <v>97680</v>
      </c>
    </row>
    <row r="8" customFormat="false" ht="15" hidden="false" customHeight="false" outlineLevel="0" collapsed="false">
      <c r="A8" s="9" t="s">
        <v>74</v>
      </c>
      <c r="B8" s="7" t="s">
        <v>127</v>
      </c>
      <c r="C8" s="18" t="n">
        <f aca="false">Annahmen!C8*Annahmen!C21</f>
        <v>0</v>
      </c>
      <c r="D8" s="18" t="n">
        <f aca="false">Annahmen!D8*Annahmen!D21</f>
        <v>0</v>
      </c>
      <c r="E8" s="18" t="n">
        <f aca="false">Annahmen!E8*Annahmen!E21</f>
        <v>0</v>
      </c>
      <c r="F8" s="18" t="n">
        <f aca="false">Annahmen!F8*Annahmen!F21</f>
        <v>3200</v>
      </c>
      <c r="G8" s="18" t="n">
        <f aca="false">Annahmen!G8*Annahmen!G21</f>
        <v>3200</v>
      </c>
      <c r="H8" s="18" t="n">
        <f aca="false">Annahmen!H8*Annahmen!H21</f>
        <v>6400</v>
      </c>
      <c r="I8" s="18" t="n">
        <f aca="false">Annahmen!I8*Annahmen!I21</f>
        <v>6400</v>
      </c>
      <c r="J8" s="18" t="n">
        <f aca="false">Annahmen!J8*Annahmen!J21</f>
        <v>6400</v>
      </c>
      <c r="K8" s="18" t="n">
        <f aca="false">Annahmen!K8*Annahmen!K21</f>
        <v>9600</v>
      </c>
      <c r="L8" s="18" t="n">
        <f aca="false">Annahmen!L8*Annahmen!L21</f>
        <v>9600</v>
      </c>
      <c r="M8" s="18" t="n">
        <f aca="false">Annahmen!M8*Annahmen!M21</f>
        <v>9600</v>
      </c>
      <c r="N8" s="18" t="n">
        <f aca="false">Annahmen!N8*Annahmen!N21</f>
        <v>12800</v>
      </c>
      <c r="O8" s="18" t="n">
        <f aca="false">Annahmen!O8*Annahmen!O21</f>
        <v>13600</v>
      </c>
      <c r="P8" s="18" t="n">
        <f aca="false">Annahmen!P8*Annahmen!P21</f>
        <v>13600</v>
      </c>
      <c r="Q8" s="18" t="n">
        <f aca="false">Annahmen!Q8*Annahmen!Q21</f>
        <v>17000</v>
      </c>
      <c r="R8" s="18" t="n">
        <f aca="false">Annahmen!R8*Annahmen!R21</f>
        <v>17000</v>
      </c>
      <c r="S8" s="18" t="n">
        <f aca="false">Annahmen!S8*Annahmen!S21</f>
        <v>17000</v>
      </c>
      <c r="T8" s="18" t="n">
        <f aca="false">Annahmen!T8*Annahmen!T21</f>
        <v>17000</v>
      </c>
      <c r="U8" s="18" t="n">
        <f aca="false">Annahmen!U8*Annahmen!U21</f>
        <v>20400</v>
      </c>
      <c r="V8" s="18" t="n">
        <f aca="false">Annahmen!V8*Annahmen!V21</f>
        <v>20400</v>
      </c>
      <c r="W8" s="18" t="n">
        <f aca="false">Annahmen!W8*Annahmen!W21</f>
        <v>20400</v>
      </c>
      <c r="X8" s="18" t="n">
        <f aca="false">Annahmen!X8*Annahmen!X21</f>
        <v>20400</v>
      </c>
      <c r="Y8" s="18" t="n">
        <f aca="false">Annahmen!Y8*Annahmen!Y21</f>
        <v>23800</v>
      </c>
      <c r="Z8" s="18" t="n">
        <f aca="false">Annahmen!Z8*Annahmen!Z21</f>
        <v>23800</v>
      </c>
      <c r="AA8" s="13" t="n">
        <f aca="false">SUM(C8:N8)</f>
        <v>67200</v>
      </c>
      <c r="AB8" s="13" t="n">
        <f aca="false">SUM(O8:Z8)</f>
        <v>224400</v>
      </c>
    </row>
    <row r="9" customFormat="false" ht="15" hidden="false" customHeight="false" outlineLevel="0" collapsed="false">
      <c r="A9" s="9" t="s">
        <v>75</v>
      </c>
      <c r="B9" s="7" t="s">
        <v>128</v>
      </c>
      <c r="C9" s="18" t="n">
        <f aca="false">Annahmen!C9*Annahmen!C22</f>
        <v>0</v>
      </c>
      <c r="D9" s="18" t="n">
        <f aca="false">Annahmen!D9*Annahmen!D22</f>
        <v>0</v>
      </c>
      <c r="E9" s="18" t="n">
        <f aca="false">Annahmen!E9*Annahmen!E22</f>
        <v>0</v>
      </c>
      <c r="F9" s="18" t="n">
        <f aca="false">Annahmen!F9*Annahmen!F22</f>
        <v>0</v>
      </c>
      <c r="G9" s="18" t="n">
        <f aca="false">Annahmen!G9*Annahmen!G22</f>
        <v>0</v>
      </c>
      <c r="H9" s="18" t="n">
        <f aca="false">Annahmen!H9*Annahmen!H22</f>
        <v>0</v>
      </c>
      <c r="I9" s="18" t="n">
        <f aca="false">Annahmen!I9*Annahmen!I22</f>
        <v>0</v>
      </c>
      <c r="J9" s="18" t="n">
        <f aca="false">Annahmen!J9*Annahmen!J22</f>
        <v>15000</v>
      </c>
      <c r="K9" s="18" t="n">
        <f aca="false">Annahmen!K9*Annahmen!K22</f>
        <v>0</v>
      </c>
      <c r="L9" s="18" t="n">
        <f aca="false">Annahmen!L9*Annahmen!L22</f>
        <v>0</v>
      </c>
      <c r="M9" s="18" t="n">
        <f aca="false">Annahmen!M9*Annahmen!M22</f>
        <v>15000</v>
      </c>
      <c r="N9" s="18" t="n">
        <f aca="false">Annahmen!N9*Annahmen!N22</f>
        <v>0</v>
      </c>
      <c r="O9" s="18" t="n">
        <f aca="false">Annahmen!O9*Annahmen!O22</f>
        <v>0</v>
      </c>
      <c r="P9" s="18" t="n">
        <f aca="false">Annahmen!P9*Annahmen!P22</f>
        <v>17000</v>
      </c>
      <c r="Q9" s="18" t="n">
        <f aca="false">Annahmen!Q9*Annahmen!Q22</f>
        <v>0</v>
      </c>
      <c r="R9" s="18" t="n">
        <f aca="false">Annahmen!R9*Annahmen!R22</f>
        <v>17000</v>
      </c>
      <c r="S9" s="18" t="n">
        <f aca="false">Annahmen!S9*Annahmen!S22</f>
        <v>17000</v>
      </c>
      <c r="T9" s="18" t="n">
        <f aca="false">Annahmen!T9*Annahmen!T22</f>
        <v>0</v>
      </c>
      <c r="U9" s="18" t="n">
        <f aca="false">Annahmen!U9*Annahmen!U22</f>
        <v>17000</v>
      </c>
      <c r="V9" s="18" t="n">
        <f aca="false">Annahmen!V9*Annahmen!V22</f>
        <v>17000</v>
      </c>
      <c r="W9" s="18" t="n">
        <f aca="false">Annahmen!W9*Annahmen!W22</f>
        <v>0</v>
      </c>
      <c r="X9" s="18" t="n">
        <f aca="false">Annahmen!X9*Annahmen!X22</f>
        <v>17000</v>
      </c>
      <c r="Y9" s="18" t="n">
        <f aca="false">Annahmen!Y9*Annahmen!Y22</f>
        <v>17000</v>
      </c>
      <c r="Z9" s="18" t="n">
        <f aca="false">Annahmen!Z9*Annahmen!Z22</f>
        <v>0</v>
      </c>
      <c r="AA9" s="13" t="n">
        <f aca="false">SUM(C9:N9)</f>
        <v>30000</v>
      </c>
      <c r="AB9" s="13" t="n">
        <f aca="false">SUM(O9:Z9)</f>
        <v>119000</v>
      </c>
    </row>
    <row r="10" customFormat="false" ht="15" hidden="false" customHeight="false" outlineLevel="0" collapsed="false">
      <c r="A10" s="9" t="s">
        <v>76</v>
      </c>
      <c r="B10" s="7" t="s">
        <v>129</v>
      </c>
      <c r="C10" s="18" t="n">
        <f aca="false">Annahmen!C10*Annahmen!C23</f>
        <v>0</v>
      </c>
      <c r="D10" s="18" t="n">
        <f aca="false">Annahmen!D10*Annahmen!D23</f>
        <v>0</v>
      </c>
      <c r="E10" s="18" t="n">
        <f aca="false">Annahmen!E10*Annahmen!E23</f>
        <v>0</v>
      </c>
      <c r="F10" s="18" t="n">
        <f aca="false">Annahmen!F10*Annahmen!F23</f>
        <v>0</v>
      </c>
      <c r="G10" s="18" t="n">
        <f aca="false">Annahmen!G10*Annahmen!G23</f>
        <v>0</v>
      </c>
      <c r="H10" s="18" t="n">
        <f aca="false">Annahmen!H10*Annahmen!H23</f>
        <v>0</v>
      </c>
      <c r="I10" s="18" t="n">
        <f aca="false">Annahmen!I10*Annahmen!I23</f>
        <v>0</v>
      </c>
      <c r="J10" s="18" t="n">
        <f aca="false">Annahmen!J10*Annahmen!J23</f>
        <v>0</v>
      </c>
      <c r="K10" s="18" t="n">
        <f aca="false">Annahmen!K10*Annahmen!K23</f>
        <v>18000</v>
      </c>
      <c r="L10" s="18" t="n">
        <f aca="false">Annahmen!L10*Annahmen!L23</f>
        <v>0</v>
      </c>
      <c r="M10" s="18" t="n">
        <f aca="false">Annahmen!M10*Annahmen!M23</f>
        <v>0</v>
      </c>
      <c r="N10" s="18" t="n">
        <f aca="false">Annahmen!N10*Annahmen!N23</f>
        <v>18000</v>
      </c>
      <c r="O10" s="18" t="n">
        <f aca="false">Annahmen!O10*Annahmen!O23</f>
        <v>0</v>
      </c>
      <c r="P10" s="18" t="n">
        <f aca="false">Annahmen!P10*Annahmen!P23</f>
        <v>21000</v>
      </c>
      <c r="Q10" s="18" t="n">
        <f aca="false">Annahmen!Q10*Annahmen!Q23</f>
        <v>0</v>
      </c>
      <c r="R10" s="18" t="n">
        <f aca="false">Annahmen!R10*Annahmen!R23</f>
        <v>0</v>
      </c>
      <c r="S10" s="18" t="n">
        <f aca="false">Annahmen!S10*Annahmen!S23</f>
        <v>21000</v>
      </c>
      <c r="T10" s="18" t="n">
        <f aca="false">Annahmen!T10*Annahmen!T23</f>
        <v>0</v>
      </c>
      <c r="U10" s="18" t="n">
        <f aca="false">Annahmen!U10*Annahmen!U23</f>
        <v>21000</v>
      </c>
      <c r="V10" s="18" t="n">
        <f aca="false">Annahmen!V10*Annahmen!V23</f>
        <v>0</v>
      </c>
      <c r="W10" s="18" t="n">
        <f aca="false">Annahmen!W10*Annahmen!W23</f>
        <v>21000</v>
      </c>
      <c r="X10" s="18" t="n">
        <f aca="false">Annahmen!X10*Annahmen!X23</f>
        <v>0</v>
      </c>
      <c r="Y10" s="18" t="n">
        <f aca="false">Annahmen!Y10*Annahmen!Y23</f>
        <v>21000</v>
      </c>
      <c r="Z10" s="18" t="n">
        <f aca="false">Annahmen!Z10*Annahmen!Z23</f>
        <v>21000</v>
      </c>
      <c r="AA10" s="13" t="n">
        <f aca="false">SUM(C10:N10)</f>
        <v>36000</v>
      </c>
      <c r="AB10" s="13" t="n">
        <f aca="false">SUM(O10:Z10)</f>
        <v>126000</v>
      </c>
    </row>
    <row r="11" customFormat="false" ht="15" hidden="false" customHeight="false" outlineLevel="0" collapsed="false">
      <c r="A11" s="9" t="s">
        <v>77</v>
      </c>
      <c r="B11" s="7" t="s">
        <v>130</v>
      </c>
      <c r="C11" s="18" t="n">
        <f aca="false">Annahmen!C11*Annahmen!C24</f>
        <v>0</v>
      </c>
      <c r="D11" s="18" t="n">
        <f aca="false">Annahmen!D11*Annahmen!D24</f>
        <v>0</v>
      </c>
      <c r="E11" s="18" t="n">
        <f aca="false">Annahmen!E11*Annahmen!E24</f>
        <v>0</v>
      </c>
      <c r="F11" s="18" t="n">
        <f aca="false">Annahmen!F11*Annahmen!F24</f>
        <v>2400</v>
      </c>
      <c r="G11" s="18" t="n">
        <f aca="false">Annahmen!G11*Annahmen!G24</f>
        <v>2400</v>
      </c>
      <c r="H11" s="18" t="n">
        <f aca="false">Annahmen!H11*Annahmen!H24</f>
        <v>2400</v>
      </c>
      <c r="I11" s="18" t="n">
        <f aca="false">Annahmen!I11*Annahmen!I24</f>
        <v>2400</v>
      </c>
      <c r="J11" s="18" t="n">
        <f aca="false">Annahmen!J11*Annahmen!J24</f>
        <v>4800</v>
      </c>
      <c r="K11" s="18" t="n">
        <f aca="false">Annahmen!K11*Annahmen!K24</f>
        <v>4800</v>
      </c>
      <c r="L11" s="18" t="n">
        <f aca="false">Annahmen!L11*Annahmen!L24</f>
        <v>4800</v>
      </c>
      <c r="M11" s="18" t="n">
        <f aca="false">Annahmen!M11*Annahmen!M24</f>
        <v>4800</v>
      </c>
      <c r="N11" s="18" t="n">
        <f aca="false">Annahmen!N11*Annahmen!N24</f>
        <v>4800</v>
      </c>
      <c r="O11" s="18" t="n">
        <f aca="false">Annahmen!O11*Annahmen!O24</f>
        <v>5400</v>
      </c>
      <c r="P11" s="18" t="n">
        <f aca="false">Annahmen!P11*Annahmen!P24</f>
        <v>8100</v>
      </c>
      <c r="Q11" s="18" t="n">
        <f aca="false">Annahmen!Q11*Annahmen!Q24</f>
        <v>8100</v>
      </c>
      <c r="R11" s="18" t="n">
        <f aca="false">Annahmen!R11*Annahmen!R24</f>
        <v>8100</v>
      </c>
      <c r="S11" s="18" t="n">
        <f aca="false">Annahmen!S11*Annahmen!S24</f>
        <v>8100</v>
      </c>
      <c r="T11" s="18" t="n">
        <f aca="false">Annahmen!T11*Annahmen!T24</f>
        <v>8100</v>
      </c>
      <c r="U11" s="18" t="n">
        <f aca="false">Annahmen!U11*Annahmen!U24</f>
        <v>8100</v>
      </c>
      <c r="V11" s="18" t="n">
        <f aca="false">Annahmen!V11*Annahmen!V24</f>
        <v>8100</v>
      </c>
      <c r="W11" s="18" t="n">
        <f aca="false">Annahmen!W11*Annahmen!W24</f>
        <v>8100</v>
      </c>
      <c r="X11" s="18" t="n">
        <f aca="false">Annahmen!X11*Annahmen!X24</f>
        <v>8100</v>
      </c>
      <c r="Y11" s="18" t="n">
        <f aca="false">Annahmen!Y11*Annahmen!Y24</f>
        <v>8100</v>
      </c>
      <c r="Z11" s="18" t="n">
        <f aca="false">Annahmen!Z11*Annahmen!Z24</f>
        <v>8100</v>
      </c>
      <c r="AA11" s="13" t="n">
        <f aca="false">SUM(C11:N11)</f>
        <v>33600</v>
      </c>
      <c r="AB11" s="13" t="n">
        <f aca="false">SUM(O11:Z11)</f>
        <v>94500</v>
      </c>
    </row>
    <row r="12" customFormat="false" ht="15" hidden="false" customHeight="false" outlineLevel="0" collapsed="false">
      <c r="A12" s="9" t="s">
        <v>79</v>
      </c>
      <c r="B12" s="7" t="s">
        <v>131</v>
      </c>
      <c r="C12" s="18" t="n">
        <f aca="false">Annahmen!C12*Annahmen!C25</f>
        <v>0</v>
      </c>
      <c r="D12" s="18" t="n">
        <f aca="false">Annahmen!D12*Annahmen!D25</f>
        <v>0</v>
      </c>
      <c r="E12" s="18" t="n">
        <f aca="false">Annahmen!E12*Annahmen!E25</f>
        <v>0</v>
      </c>
      <c r="F12" s="18" t="n">
        <f aca="false">Annahmen!F12*Annahmen!F25</f>
        <v>0</v>
      </c>
      <c r="G12" s="18" t="n">
        <f aca="false">Annahmen!G12*Annahmen!G25</f>
        <v>0</v>
      </c>
      <c r="H12" s="18" t="n">
        <f aca="false">Annahmen!H12*Annahmen!H25</f>
        <v>0</v>
      </c>
      <c r="I12" s="18" t="n">
        <f aca="false">Annahmen!I12*Annahmen!I25</f>
        <v>0</v>
      </c>
      <c r="J12" s="18" t="n">
        <f aca="false">Annahmen!J12*Annahmen!J25</f>
        <v>1900</v>
      </c>
      <c r="K12" s="18" t="n">
        <f aca="false">Annahmen!K12*Annahmen!K25</f>
        <v>3800</v>
      </c>
      <c r="L12" s="18" t="n">
        <f aca="false">Annahmen!L12*Annahmen!L25</f>
        <v>5700</v>
      </c>
      <c r="M12" s="18" t="n">
        <f aca="false">Annahmen!M12*Annahmen!M25</f>
        <v>7600</v>
      </c>
      <c r="N12" s="18" t="n">
        <f aca="false">Annahmen!N12*Annahmen!N25</f>
        <v>7600</v>
      </c>
      <c r="O12" s="18" t="n">
        <f aca="false">Annahmen!O12*Annahmen!O25</f>
        <v>8800</v>
      </c>
      <c r="P12" s="18" t="n">
        <f aca="false">Annahmen!P12*Annahmen!P25</f>
        <v>8800</v>
      </c>
      <c r="Q12" s="18" t="n">
        <f aca="false">Annahmen!Q12*Annahmen!Q25</f>
        <v>11000</v>
      </c>
      <c r="R12" s="18" t="n">
        <f aca="false">Annahmen!R12*Annahmen!R25</f>
        <v>11000</v>
      </c>
      <c r="S12" s="18" t="n">
        <f aca="false">Annahmen!S12*Annahmen!S25</f>
        <v>11000</v>
      </c>
      <c r="T12" s="18" t="n">
        <f aca="false">Annahmen!T12*Annahmen!T25</f>
        <v>11000</v>
      </c>
      <c r="U12" s="18" t="n">
        <f aca="false">Annahmen!U12*Annahmen!U25</f>
        <v>11000</v>
      </c>
      <c r="V12" s="18" t="n">
        <f aca="false">Annahmen!V12*Annahmen!V25</f>
        <v>13200</v>
      </c>
      <c r="W12" s="18" t="n">
        <f aca="false">Annahmen!W12*Annahmen!W25</f>
        <v>13200</v>
      </c>
      <c r="X12" s="18" t="n">
        <f aca="false">Annahmen!X12*Annahmen!X25</f>
        <v>13200</v>
      </c>
      <c r="Y12" s="18" t="n">
        <f aca="false">Annahmen!Y12*Annahmen!Y25</f>
        <v>13200</v>
      </c>
      <c r="Z12" s="18" t="n">
        <f aca="false">Annahmen!Z12*Annahmen!Z25</f>
        <v>13200</v>
      </c>
      <c r="AA12" s="13" t="n">
        <f aca="false">SUM(C12:N12)</f>
        <v>26600</v>
      </c>
      <c r="AB12" s="13" t="n">
        <f aca="false">SUM(O12:Z12)</f>
        <v>138600</v>
      </c>
    </row>
    <row r="13" customFormat="false" ht="15" hidden="false" customHeight="false" outlineLevel="0" collapsed="false">
      <c r="A13" s="9" t="s">
        <v>81</v>
      </c>
      <c r="B13" s="7" t="s">
        <v>132</v>
      </c>
      <c r="C13" s="18" t="n">
        <f aca="false">Annahmen!C13*Annahmen!C26</f>
        <v>0</v>
      </c>
      <c r="D13" s="18" t="n">
        <f aca="false">Annahmen!D13*Annahmen!D26</f>
        <v>0</v>
      </c>
      <c r="E13" s="18" t="n">
        <f aca="false">Annahmen!E13*Annahmen!E26</f>
        <v>0</v>
      </c>
      <c r="F13" s="18" t="n">
        <f aca="false">Annahmen!F13*Annahmen!F26</f>
        <v>0</v>
      </c>
      <c r="G13" s="18" t="n">
        <f aca="false">Annahmen!G13*Annahmen!G26</f>
        <v>0</v>
      </c>
      <c r="H13" s="18" t="n">
        <f aca="false">Annahmen!H13*Annahmen!H26</f>
        <v>0</v>
      </c>
      <c r="I13" s="18" t="n">
        <f aca="false">Annahmen!I13*Annahmen!I26</f>
        <v>0</v>
      </c>
      <c r="J13" s="18" t="n">
        <f aca="false">Annahmen!J13*Annahmen!J26</f>
        <v>0</v>
      </c>
      <c r="K13" s="18" t="n">
        <f aca="false">Annahmen!K13*Annahmen!K26</f>
        <v>0</v>
      </c>
      <c r="L13" s="18" t="n">
        <f aca="false">Annahmen!L13*Annahmen!L26</f>
        <v>0</v>
      </c>
      <c r="M13" s="18" t="n">
        <f aca="false">Annahmen!M13*Annahmen!M26</f>
        <v>12000</v>
      </c>
      <c r="N13" s="18" t="n">
        <f aca="false">Annahmen!N13*Annahmen!N26</f>
        <v>0</v>
      </c>
      <c r="O13" s="18" t="n">
        <f aca="false">Annahmen!O13*Annahmen!O26</f>
        <v>0</v>
      </c>
      <c r="P13" s="18" t="n">
        <f aca="false">Annahmen!P13*Annahmen!P26</f>
        <v>0</v>
      </c>
      <c r="Q13" s="18" t="n">
        <f aca="false">Annahmen!Q13*Annahmen!Q26</f>
        <v>16000</v>
      </c>
      <c r="R13" s="18" t="n">
        <f aca="false">Annahmen!R13*Annahmen!R26</f>
        <v>0</v>
      </c>
      <c r="S13" s="18" t="n">
        <f aca="false">Annahmen!S13*Annahmen!S26</f>
        <v>0</v>
      </c>
      <c r="T13" s="18" t="n">
        <f aca="false">Annahmen!T13*Annahmen!T26</f>
        <v>16000</v>
      </c>
      <c r="U13" s="18" t="n">
        <f aca="false">Annahmen!U13*Annahmen!U26</f>
        <v>0</v>
      </c>
      <c r="V13" s="18" t="n">
        <f aca="false">Annahmen!V13*Annahmen!V26</f>
        <v>16000</v>
      </c>
      <c r="W13" s="18" t="n">
        <f aca="false">Annahmen!W13*Annahmen!W26</f>
        <v>0</v>
      </c>
      <c r="X13" s="18" t="n">
        <f aca="false">Annahmen!X13*Annahmen!X26</f>
        <v>0</v>
      </c>
      <c r="Y13" s="18" t="n">
        <f aca="false">Annahmen!Y13*Annahmen!Y26</f>
        <v>16000</v>
      </c>
      <c r="Z13" s="18" t="n">
        <f aca="false">Annahmen!Z13*Annahmen!Z26</f>
        <v>0</v>
      </c>
      <c r="AA13" s="13" t="n">
        <f aca="false">SUM(C13:N13)</f>
        <v>12000</v>
      </c>
      <c r="AB13" s="13" t="n">
        <f aca="false">SUM(O13:Z13)</f>
        <v>64000</v>
      </c>
    </row>
    <row r="14" customFormat="false" ht="15" hidden="false" customHeight="false" outlineLevel="0" collapsed="false">
      <c r="A14" s="9" t="s">
        <v>133</v>
      </c>
      <c r="B14" s="7" t="s">
        <v>134</v>
      </c>
      <c r="C14" s="18" t="n">
        <f aca="false">Annahmen!C14*Annahmen!C27</f>
        <v>0</v>
      </c>
      <c r="D14" s="18" t="n">
        <f aca="false">Annahmen!D14*Annahmen!D27</f>
        <v>0</v>
      </c>
      <c r="E14" s="18" t="n">
        <f aca="false">Annahmen!E14*Annahmen!E27</f>
        <v>0</v>
      </c>
      <c r="F14" s="18" t="n">
        <f aca="false">Annahmen!F14*Annahmen!F27</f>
        <v>0</v>
      </c>
      <c r="G14" s="18" t="n">
        <f aca="false">Annahmen!G14*Annahmen!G27</f>
        <v>900</v>
      </c>
      <c r="H14" s="18" t="n">
        <f aca="false">Annahmen!H14*Annahmen!H27</f>
        <v>900</v>
      </c>
      <c r="I14" s="18" t="n">
        <f aca="false">Annahmen!I14*Annahmen!I27</f>
        <v>1800</v>
      </c>
      <c r="J14" s="18" t="n">
        <f aca="false">Annahmen!J14*Annahmen!J27</f>
        <v>1800</v>
      </c>
      <c r="K14" s="18" t="n">
        <f aca="false">Annahmen!K14*Annahmen!K27</f>
        <v>2700</v>
      </c>
      <c r="L14" s="18" t="n">
        <f aca="false">Annahmen!L14*Annahmen!L27</f>
        <v>3600</v>
      </c>
      <c r="M14" s="18" t="n">
        <f aca="false">Annahmen!M14*Annahmen!M27</f>
        <v>4500</v>
      </c>
      <c r="N14" s="18" t="n">
        <f aca="false">Annahmen!N14*Annahmen!N27</f>
        <v>5400</v>
      </c>
      <c r="O14" s="18" t="n">
        <f aca="false">Annahmen!O14*Annahmen!O27</f>
        <v>7700</v>
      </c>
      <c r="P14" s="18" t="n">
        <f aca="false">Annahmen!P14*Annahmen!P27</f>
        <v>8800</v>
      </c>
      <c r="Q14" s="18" t="n">
        <f aca="false">Annahmen!Q14*Annahmen!Q27</f>
        <v>9900</v>
      </c>
      <c r="R14" s="18" t="n">
        <f aca="false">Annahmen!R14*Annahmen!R27</f>
        <v>11000</v>
      </c>
      <c r="S14" s="18" t="n">
        <f aca="false">Annahmen!S14*Annahmen!S27</f>
        <v>12100</v>
      </c>
      <c r="T14" s="18" t="n">
        <f aca="false">Annahmen!T14*Annahmen!T27</f>
        <v>14300</v>
      </c>
      <c r="U14" s="18" t="n">
        <f aca="false">Annahmen!U14*Annahmen!U27</f>
        <v>15400</v>
      </c>
      <c r="V14" s="18" t="n">
        <f aca="false">Annahmen!V14*Annahmen!V27</f>
        <v>16500</v>
      </c>
      <c r="W14" s="18" t="n">
        <f aca="false">Annahmen!W14*Annahmen!W27</f>
        <v>18700</v>
      </c>
      <c r="X14" s="18" t="n">
        <f aca="false">Annahmen!X14*Annahmen!X27</f>
        <v>19800</v>
      </c>
      <c r="Y14" s="18" t="n">
        <f aca="false">Annahmen!Y14*Annahmen!Y27</f>
        <v>22000</v>
      </c>
      <c r="Z14" s="18" t="n">
        <f aca="false">Annahmen!Z14*Annahmen!Z27</f>
        <v>24200</v>
      </c>
      <c r="AA14" s="13" t="n">
        <f aca="false">SUM(C14:N14)</f>
        <v>21600</v>
      </c>
      <c r="AB14" s="13" t="n">
        <f aca="false">SUM(O14:Z14)</f>
        <v>180400</v>
      </c>
    </row>
    <row r="15" customFormat="false" ht="15" hidden="false" customHeight="false" outlineLevel="0" collapsed="false">
      <c r="A15" s="9" t="s">
        <v>135</v>
      </c>
      <c r="B15" s="7" t="s">
        <v>134</v>
      </c>
      <c r="C15" s="18" t="n">
        <f aca="false">Annahmen!C15*Annahmen!C28</f>
        <v>0</v>
      </c>
      <c r="D15" s="18" t="n">
        <f aca="false">Annahmen!D15*Annahmen!D28</f>
        <v>0</v>
      </c>
      <c r="E15" s="18" t="n">
        <f aca="false">Annahmen!E15*Annahmen!E28</f>
        <v>0</v>
      </c>
      <c r="F15" s="18" t="n">
        <f aca="false">Annahmen!F15*Annahmen!F28</f>
        <v>1000</v>
      </c>
      <c r="G15" s="18" t="n">
        <f aca="false">Annahmen!G15*Annahmen!G28</f>
        <v>1000</v>
      </c>
      <c r="H15" s="18" t="n">
        <f aca="false">Annahmen!H15*Annahmen!H28</f>
        <v>1000</v>
      </c>
      <c r="I15" s="18" t="n">
        <f aca="false">Annahmen!I15*Annahmen!I28</f>
        <v>2000</v>
      </c>
      <c r="J15" s="18" t="n">
        <f aca="false">Annahmen!J15*Annahmen!J28</f>
        <v>2000</v>
      </c>
      <c r="K15" s="18" t="n">
        <f aca="false">Annahmen!K15*Annahmen!K28</f>
        <v>2000</v>
      </c>
      <c r="L15" s="18" t="n">
        <f aca="false">Annahmen!L15*Annahmen!L28</f>
        <v>3000</v>
      </c>
      <c r="M15" s="18" t="n">
        <f aca="false">Annahmen!M15*Annahmen!M28</f>
        <v>3000</v>
      </c>
      <c r="N15" s="18" t="n">
        <f aca="false">Annahmen!N15*Annahmen!N28</f>
        <v>3000</v>
      </c>
      <c r="O15" s="18" t="n">
        <f aca="false">Annahmen!O15*Annahmen!O28</f>
        <v>4500</v>
      </c>
      <c r="P15" s="18" t="n">
        <f aca="false">Annahmen!P15*Annahmen!P28</f>
        <v>6000</v>
      </c>
      <c r="Q15" s="18" t="n">
        <f aca="false">Annahmen!Q15*Annahmen!Q28</f>
        <v>6000</v>
      </c>
      <c r="R15" s="18" t="n">
        <f aca="false">Annahmen!R15*Annahmen!R28</f>
        <v>6000</v>
      </c>
      <c r="S15" s="18" t="n">
        <f aca="false">Annahmen!S15*Annahmen!S28</f>
        <v>7500</v>
      </c>
      <c r="T15" s="18" t="n">
        <f aca="false">Annahmen!T15*Annahmen!T28</f>
        <v>7500</v>
      </c>
      <c r="U15" s="18" t="n">
        <f aca="false">Annahmen!U15*Annahmen!U28</f>
        <v>7500</v>
      </c>
      <c r="V15" s="18" t="n">
        <f aca="false">Annahmen!V15*Annahmen!V28</f>
        <v>9000</v>
      </c>
      <c r="W15" s="18" t="n">
        <f aca="false">Annahmen!W15*Annahmen!W28</f>
        <v>9000</v>
      </c>
      <c r="X15" s="18" t="n">
        <f aca="false">Annahmen!X15*Annahmen!X28</f>
        <v>9000</v>
      </c>
      <c r="Y15" s="18" t="n">
        <f aca="false">Annahmen!Y15*Annahmen!Y28</f>
        <v>9000</v>
      </c>
      <c r="Z15" s="18" t="n">
        <f aca="false">Annahmen!Z15*Annahmen!Z28</f>
        <v>9000</v>
      </c>
      <c r="AA15" s="13" t="n">
        <f aca="false">SUM(C15:N15)</f>
        <v>18000</v>
      </c>
      <c r="AB15" s="13" t="n">
        <f aca="false">SUM(O15:Z15)</f>
        <v>90000</v>
      </c>
    </row>
    <row r="16" customFormat="false" ht="15" hidden="false" customHeight="false" outlineLevel="0" collapsed="false">
      <c r="A16" s="9" t="s">
        <v>86</v>
      </c>
      <c r="B16" s="7" t="s">
        <v>136</v>
      </c>
      <c r="C16" s="18" t="n">
        <f aca="false">Annahmen!C16</f>
        <v>0</v>
      </c>
      <c r="D16" s="18" t="n">
        <f aca="false">Annahmen!D16</f>
        <v>0</v>
      </c>
      <c r="E16" s="18" t="n">
        <f aca="false">Annahmen!E16</f>
        <v>0</v>
      </c>
      <c r="F16" s="18" t="n">
        <f aca="false">Annahmen!F16</f>
        <v>0</v>
      </c>
      <c r="G16" s="18" t="n">
        <f aca="false">Annahmen!G16</f>
        <v>0</v>
      </c>
      <c r="H16" s="18" t="n">
        <f aca="false">Annahmen!H16</f>
        <v>4000</v>
      </c>
      <c r="I16" s="18" t="n">
        <f aca="false">Annahmen!I16</f>
        <v>0</v>
      </c>
      <c r="J16" s="18" t="n">
        <f aca="false">Annahmen!J16</f>
        <v>6000</v>
      </c>
      <c r="K16" s="18" t="n">
        <f aca="false">Annahmen!K16</f>
        <v>0</v>
      </c>
      <c r="L16" s="18" t="n">
        <f aca="false">Annahmen!L16</f>
        <v>8000</v>
      </c>
      <c r="M16" s="18" t="n">
        <f aca="false">Annahmen!M16</f>
        <v>0</v>
      </c>
      <c r="N16" s="18" t="n">
        <f aca="false">Annahmen!N16</f>
        <v>12000</v>
      </c>
      <c r="O16" s="18" t="n">
        <f aca="false">Annahmen!O16</f>
        <v>6000</v>
      </c>
      <c r="P16" s="18" t="n">
        <f aca="false">Annahmen!P16</f>
        <v>6000</v>
      </c>
      <c r="Q16" s="18" t="n">
        <f aca="false">Annahmen!Q16</f>
        <v>8000</v>
      </c>
      <c r="R16" s="18" t="n">
        <f aca="false">Annahmen!R16</f>
        <v>8000</v>
      </c>
      <c r="S16" s="18" t="n">
        <f aca="false">Annahmen!S16</f>
        <v>10000</v>
      </c>
      <c r="T16" s="18" t="n">
        <f aca="false">Annahmen!T16</f>
        <v>10000</v>
      </c>
      <c r="U16" s="18" t="n">
        <f aca="false">Annahmen!U16</f>
        <v>10000</v>
      </c>
      <c r="V16" s="18" t="n">
        <f aca="false">Annahmen!V16</f>
        <v>12000</v>
      </c>
      <c r="W16" s="18" t="n">
        <f aca="false">Annahmen!W16</f>
        <v>12000</v>
      </c>
      <c r="X16" s="18" t="n">
        <f aca="false">Annahmen!X16</f>
        <v>12000</v>
      </c>
      <c r="Y16" s="18" t="n">
        <f aca="false">Annahmen!Y16</f>
        <v>14000</v>
      </c>
      <c r="Z16" s="18" t="n">
        <f aca="false">Annahmen!Z16</f>
        <v>14000</v>
      </c>
      <c r="AA16" s="13" t="n">
        <f aca="false">SUM(C16:N16)</f>
        <v>30000</v>
      </c>
      <c r="AB16" s="13" t="n">
        <f aca="false">SUM(O16:Z16)</f>
        <v>122000</v>
      </c>
    </row>
    <row r="17" customFormat="false" ht="15" hidden="false" customHeight="false" outlineLevel="0" collapsed="false">
      <c r="A17" s="19" t="s">
        <v>137</v>
      </c>
      <c r="B17" s="20" t="s">
        <v>138</v>
      </c>
      <c r="C17" s="21" t="n">
        <f aca="false">SUM(C6:C16)</f>
        <v>0</v>
      </c>
      <c r="D17" s="21" t="n">
        <f aca="false">SUM(D6:D16)</f>
        <v>0</v>
      </c>
      <c r="E17" s="21" t="n">
        <f aca="false">SUM(E6:E16)</f>
        <v>1686</v>
      </c>
      <c r="F17" s="21" t="n">
        <f aca="false">SUM(F6:F16)</f>
        <v>9972</v>
      </c>
      <c r="G17" s="21" t="n">
        <f aca="false">SUM(G6:G16)</f>
        <v>12558</v>
      </c>
      <c r="H17" s="21" t="n">
        <f aca="false">SUM(H6:H16)</f>
        <v>20946</v>
      </c>
      <c r="I17" s="21" t="n">
        <f aca="false">SUM(I6:I16)</f>
        <v>19344</v>
      </c>
      <c r="J17" s="21" t="n">
        <f aca="false">SUM(J6:J16)</f>
        <v>45832</v>
      </c>
      <c r="K17" s="21" t="n">
        <f aca="false">SUM(K6:K16)</f>
        <v>49330</v>
      </c>
      <c r="L17" s="21" t="n">
        <f aca="false">SUM(L6:L16)</f>
        <v>44318</v>
      </c>
      <c r="M17" s="21" t="n">
        <f aca="false">SUM(M6:M16)</f>
        <v>66616</v>
      </c>
      <c r="N17" s="21" t="n">
        <f aca="false">SUM(N6:N16)</f>
        <v>74904</v>
      </c>
      <c r="O17" s="21" t="n">
        <f aca="false">SUM(O6:O16)</f>
        <v>59452</v>
      </c>
      <c r="P17" s="21" t="n">
        <f aca="false">SUM(P6:P16)</f>
        <v>104030</v>
      </c>
      <c r="Q17" s="21" t="n">
        <f aca="false">SUM(Q6:Q16)</f>
        <v>90730</v>
      </c>
      <c r="R17" s="21" t="n">
        <f aca="false">SUM(R6:R16)</f>
        <v>94108</v>
      </c>
      <c r="S17" s="21" t="n">
        <f aca="false">SUM(S6:S16)</f>
        <v>119708</v>
      </c>
      <c r="T17" s="21" t="n">
        <f aca="false">SUM(T6:T16)</f>
        <v>101186</v>
      </c>
      <c r="U17" s="21" t="n">
        <f aca="false">SUM(U6:U16)</f>
        <v>127686</v>
      </c>
      <c r="V17" s="21" t="n">
        <f aca="false">SUM(V6:V16)</f>
        <v>130764</v>
      </c>
      <c r="W17" s="21" t="n">
        <f aca="false">SUM(W6:W16)</f>
        <v>120964</v>
      </c>
      <c r="X17" s="21" t="n">
        <f aca="false">SUM(X6:X16)</f>
        <v>119342</v>
      </c>
      <c r="Y17" s="21" t="n">
        <f aca="false">SUM(Y6:Y16)</f>
        <v>163942</v>
      </c>
      <c r="Z17" s="21" t="n">
        <f aca="false">SUM(Z6:Z16)</f>
        <v>134420</v>
      </c>
      <c r="AA17" s="21" t="n">
        <f aca="false">SUM(C17:N17)</f>
        <v>345506</v>
      </c>
      <c r="AB17" s="21" t="n">
        <f aca="false">SUM(O17:Z17)</f>
        <v>1366332</v>
      </c>
    </row>
    <row r="19" customFormat="false" ht="15" hidden="false" customHeight="false" outlineLevel="0" collapsed="false">
      <c r="A19" s="4" t="s">
        <v>139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customFormat="false" ht="15" hidden="false" customHeight="false" outlineLevel="0" collapsed="false">
      <c r="A20" s="9" t="s">
        <v>140</v>
      </c>
      <c r="B20" s="7" t="s">
        <v>90</v>
      </c>
      <c r="C20" s="18" t="n">
        <f aca="false">C14+C15</f>
        <v>0</v>
      </c>
      <c r="D20" s="18" t="n">
        <f aca="false">D14+D15</f>
        <v>0</v>
      </c>
      <c r="E20" s="18" t="n">
        <f aca="false">E14+E15</f>
        <v>0</v>
      </c>
      <c r="F20" s="18" t="n">
        <f aca="false">F14+F15</f>
        <v>1000</v>
      </c>
      <c r="G20" s="18" t="n">
        <f aca="false">G14+G15</f>
        <v>1900</v>
      </c>
      <c r="H20" s="18" t="n">
        <f aca="false">H14+H15</f>
        <v>1900</v>
      </c>
      <c r="I20" s="18" t="n">
        <f aca="false">I14+I15</f>
        <v>3800</v>
      </c>
      <c r="J20" s="18" t="n">
        <f aca="false">J14+J15</f>
        <v>3800</v>
      </c>
      <c r="K20" s="18" t="n">
        <f aca="false">K14+K15</f>
        <v>4700</v>
      </c>
      <c r="L20" s="18" t="n">
        <f aca="false">L14+L15</f>
        <v>6600</v>
      </c>
      <c r="M20" s="18" t="n">
        <f aca="false">M14+M15</f>
        <v>7500</v>
      </c>
      <c r="N20" s="18" t="n">
        <f aca="false">N14+N15</f>
        <v>8400</v>
      </c>
      <c r="O20" s="18" t="n">
        <f aca="false">O14+O15</f>
        <v>12200</v>
      </c>
      <c r="P20" s="18" t="n">
        <f aca="false">P14+P15</f>
        <v>14800</v>
      </c>
      <c r="Q20" s="18" t="n">
        <f aca="false">Q14+Q15</f>
        <v>15900</v>
      </c>
      <c r="R20" s="18" t="n">
        <f aca="false">R14+R15</f>
        <v>17000</v>
      </c>
      <c r="S20" s="18" t="n">
        <f aca="false">S14+S15</f>
        <v>19600</v>
      </c>
      <c r="T20" s="18" t="n">
        <f aca="false">T14+T15</f>
        <v>21800</v>
      </c>
      <c r="U20" s="18" t="n">
        <f aca="false">U14+U15</f>
        <v>22900</v>
      </c>
      <c r="V20" s="18" t="n">
        <f aca="false">V14+V15</f>
        <v>25500</v>
      </c>
      <c r="W20" s="18" t="n">
        <f aca="false">W14+W15</f>
        <v>27700</v>
      </c>
      <c r="X20" s="18" t="n">
        <f aca="false">X14+X15</f>
        <v>28800</v>
      </c>
      <c r="Y20" s="18" t="n">
        <f aca="false">Y14+Y15</f>
        <v>31000</v>
      </c>
      <c r="Z20" s="18" t="n">
        <f aca="false">Z14+Z15</f>
        <v>33200</v>
      </c>
      <c r="AA20" s="13" t="n">
        <f aca="false">SUM(C20:N20)</f>
        <v>39600</v>
      </c>
      <c r="AB20" s="13" t="n">
        <f aca="false">SUM(O20:Z20)</f>
        <v>270400</v>
      </c>
    </row>
    <row r="21" customFormat="false" ht="15" hidden="false" customHeight="false" outlineLevel="0" collapsed="false">
      <c r="A21" s="9" t="s">
        <v>141</v>
      </c>
      <c r="B21" s="7" t="s">
        <v>113</v>
      </c>
      <c r="C21" s="22" t="n">
        <f aca="false">IFERROR(C20/C17,0)</f>
        <v>0</v>
      </c>
      <c r="D21" s="22" t="n">
        <f aca="false">IFERROR(D20/D17,0)</f>
        <v>0</v>
      </c>
      <c r="E21" s="22" t="n">
        <f aca="false">IFERROR(E20/E17,0)</f>
        <v>0</v>
      </c>
      <c r="F21" s="22" t="n">
        <f aca="false">IFERROR(F20/F17,0)</f>
        <v>0.100280786201364</v>
      </c>
      <c r="G21" s="22" t="n">
        <f aca="false">IFERROR(G20/G17,0)</f>
        <v>0.151297977384934</v>
      </c>
      <c r="H21" s="22" t="n">
        <f aca="false">IFERROR(H20/H17,0)</f>
        <v>0.0907094433304688</v>
      </c>
      <c r="I21" s="22" t="n">
        <f aca="false">IFERROR(I20/I17,0)</f>
        <v>0.196443341604632</v>
      </c>
      <c r="J21" s="22" t="n">
        <f aca="false">IFERROR(J20/J17,0)</f>
        <v>0.0829115028800838</v>
      </c>
      <c r="K21" s="22" t="n">
        <f aca="false">IFERROR(K20/K17,0)</f>
        <v>0.0952767078856679</v>
      </c>
      <c r="L21" s="22" t="n">
        <f aca="false">IFERROR(L20/L17,0)</f>
        <v>0.148923687892053</v>
      </c>
      <c r="M21" s="22" t="n">
        <f aca="false">IFERROR(M20/M17,0)</f>
        <v>0.112585565029422</v>
      </c>
      <c r="N21" s="22" t="n">
        <f aca="false">IFERROR(N20/N17,0)</f>
        <v>0.112143543735982</v>
      </c>
      <c r="O21" s="22" t="n">
        <f aca="false">IFERROR(O20/O17,0)</f>
        <v>0.205207562403283</v>
      </c>
      <c r="P21" s="22" t="n">
        <f aca="false">IFERROR(P20/P17,0)</f>
        <v>0.142266653849851</v>
      </c>
      <c r="Q21" s="22" t="n">
        <f aca="false">IFERROR(Q20/Q17,0)</f>
        <v>0.175245233109225</v>
      </c>
      <c r="R21" s="22" t="n">
        <f aca="false">IFERROR(R20/R17,0)</f>
        <v>0.180643515960386</v>
      </c>
      <c r="S21" s="22" t="n">
        <f aca="false">IFERROR(S20/S17,0)</f>
        <v>0.163731747251646</v>
      </c>
      <c r="T21" s="22" t="n">
        <f aca="false">IFERROR(T20/T17,0)</f>
        <v>0.21544482438282</v>
      </c>
      <c r="U21" s="22" t="n">
        <f aca="false">IFERROR(U20/U17,0)</f>
        <v>0.179346208668139</v>
      </c>
      <c r="V21" s="22" t="n">
        <f aca="false">IFERROR(V20/V17,0)</f>
        <v>0.195007800312012</v>
      </c>
      <c r="W21" s="22" t="n">
        <f aca="false">IFERROR(W20/W17,0)</f>
        <v>0.228993750206673</v>
      </c>
      <c r="X21" s="22" t="n">
        <f aca="false">IFERROR(X20/X17,0)</f>
        <v>0.241323255852927</v>
      </c>
      <c r="Y21" s="22" t="n">
        <f aca="false">IFERROR(Y20/Y17,0)</f>
        <v>0.189091263983604</v>
      </c>
      <c r="Z21" s="22" t="n">
        <f aca="false">IFERROR(Z20/Z17,0)</f>
        <v>0.246987055497694</v>
      </c>
    </row>
    <row r="22" customFormat="false" ht="15" hidden="false" customHeight="false" outlineLevel="0" collapsed="false">
      <c r="A22" s="9" t="s">
        <v>142</v>
      </c>
      <c r="B22" s="7" t="s">
        <v>90</v>
      </c>
      <c r="C22" s="18" t="n">
        <f aca="false">C12+C13</f>
        <v>0</v>
      </c>
      <c r="D22" s="18" t="n">
        <f aca="false">D12+D13</f>
        <v>0</v>
      </c>
      <c r="E22" s="18" t="n">
        <f aca="false">E12+E13</f>
        <v>0</v>
      </c>
      <c r="F22" s="18" t="n">
        <f aca="false">F12+F13</f>
        <v>0</v>
      </c>
      <c r="G22" s="18" t="n">
        <f aca="false">G12+G13</f>
        <v>0</v>
      </c>
      <c r="H22" s="18" t="n">
        <f aca="false">H12+H13</f>
        <v>0</v>
      </c>
      <c r="I22" s="18" t="n">
        <f aca="false">I12+I13</f>
        <v>0</v>
      </c>
      <c r="J22" s="18" t="n">
        <f aca="false">J12+J13</f>
        <v>1900</v>
      </c>
      <c r="K22" s="18" t="n">
        <f aca="false">K12+K13</f>
        <v>3800</v>
      </c>
      <c r="L22" s="18" t="n">
        <f aca="false">L12+L13</f>
        <v>5700</v>
      </c>
      <c r="M22" s="18" t="n">
        <f aca="false">M12+M13</f>
        <v>19600</v>
      </c>
      <c r="N22" s="18" t="n">
        <f aca="false">N12+N13</f>
        <v>7600</v>
      </c>
      <c r="O22" s="18" t="n">
        <f aca="false">O12+O13</f>
        <v>8800</v>
      </c>
      <c r="P22" s="18" t="n">
        <f aca="false">P12+P13</f>
        <v>8800</v>
      </c>
      <c r="Q22" s="18" t="n">
        <f aca="false">Q12+Q13</f>
        <v>27000</v>
      </c>
      <c r="R22" s="18" t="n">
        <f aca="false">R12+R13</f>
        <v>11000</v>
      </c>
      <c r="S22" s="18" t="n">
        <f aca="false">S12+S13</f>
        <v>11000</v>
      </c>
      <c r="T22" s="18" t="n">
        <f aca="false">T12+T13</f>
        <v>27000</v>
      </c>
      <c r="U22" s="18" t="n">
        <f aca="false">U12+U13</f>
        <v>11000</v>
      </c>
      <c r="V22" s="18" t="n">
        <f aca="false">V12+V13</f>
        <v>29200</v>
      </c>
      <c r="W22" s="18" t="n">
        <f aca="false">W12+W13</f>
        <v>13200</v>
      </c>
      <c r="X22" s="18" t="n">
        <f aca="false">X12+X13</f>
        <v>13200</v>
      </c>
      <c r="Y22" s="18" t="n">
        <f aca="false">Y12+Y13</f>
        <v>29200</v>
      </c>
      <c r="Z22" s="18" t="n">
        <f aca="false">Z12+Z13</f>
        <v>13200</v>
      </c>
      <c r="AA22" s="13" t="n">
        <f aca="false">SUM(C22:N22)</f>
        <v>38600</v>
      </c>
      <c r="AB22" s="13" t="n">
        <f aca="false">SUM(O22:Z22)</f>
        <v>202600</v>
      </c>
    </row>
    <row r="23" customFormat="false" ht="15" hidden="false" customHeight="false" outlineLevel="0" collapsed="false">
      <c r="A23" s="9" t="s">
        <v>143</v>
      </c>
      <c r="B23" s="7" t="s">
        <v>113</v>
      </c>
      <c r="C23" s="22" t="n">
        <f aca="false">IFERROR(C22/C17,0)</f>
        <v>0</v>
      </c>
      <c r="D23" s="22" t="n">
        <f aca="false">IFERROR(D22/D17,0)</f>
        <v>0</v>
      </c>
      <c r="E23" s="22" t="n">
        <f aca="false">IFERROR(E22/E17,0)</f>
        <v>0</v>
      </c>
      <c r="F23" s="22" t="n">
        <f aca="false">IFERROR(F22/F17,0)</f>
        <v>0</v>
      </c>
      <c r="G23" s="22" t="n">
        <f aca="false">IFERROR(G22/G17,0)</f>
        <v>0</v>
      </c>
      <c r="H23" s="22" t="n">
        <f aca="false">IFERROR(H22/H17,0)</f>
        <v>0</v>
      </c>
      <c r="I23" s="22" t="n">
        <f aca="false">IFERROR(I22/I17,0)</f>
        <v>0</v>
      </c>
      <c r="J23" s="22" t="n">
        <f aca="false">IFERROR(J22/J17,0)</f>
        <v>0.0414557514400419</v>
      </c>
      <c r="K23" s="22" t="n">
        <f aca="false">IFERROR(K22/K17,0)</f>
        <v>0.0770322319075613</v>
      </c>
      <c r="L23" s="22" t="n">
        <f aca="false">IFERROR(L22/L17,0)</f>
        <v>0.128615912270409</v>
      </c>
      <c r="M23" s="22" t="n">
        <f aca="false">IFERROR(M22/M17,0)</f>
        <v>0.294223609943557</v>
      </c>
      <c r="N23" s="22" t="n">
        <f aca="false">IFERROR(N22/N17,0)</f>
        <v>0.101463206237317</v>
      </c>
      <c r="O23" s="22" t="n">
        <f aca="false">IFERROR(O22/O17,0)</f>
        <v>0.148018569602368</v>
      </c>
      <c r="P23" s="22" t="n">
        <f aca="false">IFERROR(P22/P17,0)</f>
        <v>0.0845909833701817</v>
      </c>
      <c r="Q23" s="22" t="n">
        <f aca="false">IFERROR(Q22/Q17,0)</f>
        <v>0.297586244902458</v>
      </c>
      <c r="R23" s="22" t="n">
        <f aca="false">IFERROR(R22/R17,0)</f>
        <v>0.116886980915544</v>
      </c>
      <c r="S23" s="22" t="n">
        <f aca="false">IFERROR(S22/S17,0)</f>
        <v>0.0918902663146991</v>
      </c>
      <c r="T23" s="22" t="n">
        <f aca="false">IFERROR(T22/T17,0)</f>
        <v>0.266835332951199</v>
      </c>
      <c r="U23" s="22" t="n">
        <f aca="false">IFERROR(U22/U17,0)</f>
        <v>0.0861488338580581</v>
      </c>
      <c r="V23" s="22" t="n">
        <f aca="false">IFERROR(V22/V17,0)</f>
        <v>0.22330304976905</v>
      </c>
      <c r="W23" s="22" t="n">
        <f aca="false">IFERROR(W22/W17,0)</f>
        <v>0.10912337554975</v>
      </c>
      <c r="X23" s="22" t="n">
        <f aca="false">IFERROR(X22/X17,0)</f>
        <v>0.110606492265925</v>
      </c>
      <c r="Y23" s="22" t="n">
        <f aca="false">IFERROR(Y22/Y17,0)</f>
        <v>0.178111771236169</v>
      </c>
      <c r="Z23" s="22" t="n">
        <f aca="false">IFERROR(Z22/Z17,0)</f>
        <v>0.0981996726677578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4"/>
    <col collapsed="false" customWidth="true" hidden="false" outlineLevel="0" max="26" min="3" style="1" width="10"/>
    <col collapsed="false" customWidth="true" hidden="false" outlineLevel="0" max="28" min="27" style="1" width="13"/>
  </cols>
  <sheetData>
    <row r="1" customFormat="false" ht="21.75" hidden="false" customHeight="true" outlineLevel="0" collapsed="false">
      <c r="A1" s="2" t="s">
        <v>144</v>
      </c>
    </row>
    <row r="2" customFormat="false" ht="15" hidden="false" customHeight="false" outlineLevel="0" collapsed="false">
      <c r="A2" s="7" t="s">
        <v>145</v>
      </c>
    </row>
    <row r="4" customFormat="false" ht="15" hidden="false" customHeight="false" outlineLevel="0" collapsed="false">
      <c r="A4" s="5" t="s">
        <v>42</v>
      </c>
      <c r="B4" s="5" t="s">
        <v>43</v>
      </c>
      <c r="C4" s="8" t="s">
        <v>44</v>
      </c>
      <c r="D4" s="8" t="s">
        <v>45</v>
      </c>
      <c r="E4" s="8" t="s">
        <v>46</v>
      </c>
      <c r="F4" s="8" t="s">
        <v>47</v>
      </c>
      <c r="G4" s="8" t="s">
        <v>48</v>
      </c>
      <c r="H4" s="8" t="s">
        <v>49</v>
      </c>
      <c r="I4" s="8" t="s">
        <v>50</v>
      </c>
      <c r="J4" s="8" t="s">
        <v>51</v>
      </c>
      <c r="K4" s="8" t="s">
        <v>52</v>
      </c>
      <c r="L4" s="8" t="s">
        <v>53</v>
      </c>
      <c r="M4" s="8" t="s">
        <v>54</v>
      </c>
      <c r="N4" s="8" t="s">
        <v>55</v>
      </c>
      <c r="O4" s="8" t="s">
        <v>56</v>
      </c>
      <c r="P4" s="8" t="s">
        <v>57</v>
      </c>
      <c r="Q4" s="8" t="s">
        <v>58</v>
      </c>
      <c r="R4" s="8" t="s">
        <v>59</v>
      </c>
      <c r="S4" s="8" t="s">
        <v>60</v>
      </c>
      <c r="T4" s="8" t="s">
        <v>61</v>
      </c>
      <c r="U4" s="8" t="s">
        <v>62</v>
      </c>
      <c r="V4" s="8" t="s">
        <v>63</v>
      </c>
      <c r="W4" s="8" t="s">
        <v>64</v>
      </c>
      <c r="X4" s="8" t="s">
        <v>65</v>
      </c>
      <c r="Y4" s="8" t="s">
        <v>66</v>
      </c>
      <c r="Z4" s="8" t="s">
        <v>67</v>
      </c>
      <c r="AA4" s="8" t="s">
        <v>68</v>
      </c>
      <c r="AB4" s="8" t="s">
        <v>69</v>
      </c>
    </row>
    <row r="5" customFormat="false" ht="15" hidden="false" customHeight="false" outlineLevel="0" collapsed="false">
      <c r="A5" s="4" t="s">
        <v>146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15" hidden="false" customHeight="false" outlineLevel="0" collapsed="false">
      <c r="A6" s="9" t="s">
        <v>147</v>
      </c>
      <c r="B6" s="7" t="s">
        <v>90</v>
      </c>
      <c r="C6" s="18" t="n">
        <f aca="false">Annahmen!C31*Annahmen!C32</f>
        <v>10800</v>
      </c>
      <c r="D6" s="18" t="n">
        <f aca="false">Annahmen!D31*Annahmen!D32</f>
        <v>10800</v>
      </c>
      <c r="E6" s="18" t="n">
        <f aca="false">Annahmen!E31*Annahmen!E32</f>
        <v>10800</v>
      </c>
      <c r="F6" s="18" t="n">
        <f aca="false">Annahmen!F31*Annahmen!F32</f>
        <v>21600</v>
      </c>
      <c r="G6" s="18" t="n">
        <f aca="false">Annahmen!G31*Annahmen!G32</f>
        <v>21600</v>
      </c>
      <c r="H6" s="18" t="n">
        <f aca="false">Annahmen!H31*Annahmen!H32</f>
        <v>21600</v>
      </c>
      <c r="I6" s="18" t="n">
        <f aca="false">Annahmen!I31*Annahmen!I32</f>
        <v>29700</v>
      </c>
      <c r="J6" s="18" t="n">
        <f aca="false">Annahmen!J31*Annahmen!J32</f>
        <v>29700</v>
      </c>
      <c r="K6" s="18" t="n">
        <f aca="false">Annahmen!K31*Annahmen!K32</f>
        <v>29700</v>
      </c>
      <c r="L6" s="18" t="n">
        <f aca="false">Annahmen!L31*Annahmen!L32</f>
        <v>29700</v>
      </c>
      <c r="M6" s="18" t="n">
        <f aca="false">Annahmen!M31*Annahmen!M32</f>
        <v>29700</v>
      </c>
      <c r="N6" s="18" t="n">
        <f aca="false">Annahmen!N31*Annahmen!N32</f>
        <v>29700</v>
      </c>
      <c r="O6" s="18" t="n">
        <f aca="false">Annahmen!O31*Annahmen!O32</f>
        <v>44000</v>
      </c>
      <c r="P6" s="18" t="n">
        <f aca="false">Annahmen!P31*Annahmen!P32</f>
        <v>44000</v>
      </c>
      <c r="Q6" s="18" t="n">
        <f aca="false">Annahmen!Q31*Annahmen!Q32</f>
        <v>44000</v>
      </c>
      <c r="R6" s="18" t="n">
        <f aca="false">Annahmen!R31*Annahmen!R32</f>
        <v>44000</v>
      </c>
      <c r="S6" s="18" t="n">
        <f aca="false">Annahmen!S31*Annahmen!S32</f>
        <v>44000</v>
      </c>
      <c r="T6" s="18" t="n">
        <f aca="false">Annahmen!T31*Annahmen!T32</f>
        <v>44000</v>
      </c>
      <c r="U6" s="18" t="n">
        <f aca="false">Annahmen!U31*Annahmen!U32</f>
        <v>55000</v>
      </c>
      <c r="V6" s="18" t="n">
        <f aca="false">Annahmen!V31*Annahmen!V32</f>
        <v>55000</v>
      </c>
      <c r="W6" s="18" t="n">
        <f aca="false">Annahmen!W31*Annahmen!W32</f>
        <v>55000</v>
      </c>
      <c r="X6" s="18" t="n">
        <f aca="false">Annahmen!X31*Annahmen!X32</f>
        <v>55000</v>
      </c>
      <c r="Y6" s="18" t="n">
        <f aca="false">Annahmen!Y31*Annahmen!Y32</f>
        <v>55000</v>
      </c>
      <c r="Z6" s="18" t="n">
        <f aca="false">Annahmen!Z31*Annahmen!Z32</f>
        <v>55000</v>
      </c>
      <c r="AA6" s="13" t="n">
        <f aca="false">SUM(C6:N6)</f>
        <v>275400</v>
      </c>
      <c r="AB6" s="13" t="n">
        <f aca="false">SUM(O6:Z6)</f>
        <v>594000</v>
      </c>
    </row>
    <row r="7" customFormat="false" ht="15" hidden="false" customHeight="false" outlineLevel="0" collapsed="false">
      <c r="A7" s="9" t="s">
        <v>148</v>
      </c>
      <c r="B7" s="7" t="s">
        <v>90</v>
      </c>
      <c r="C7" s="18" t="n">
        <f aca="false">Annahmen!C33</f>
        <v>0</v>
      </c>
      <c r="D7" s="18" t="n">
        <f aca="false">Annahmen!D33</f>
        <v>0</v>
      </c>
      <c r="E7" s="18" t="n">
        <f aca="false">Annahmen!E33</f>
        <v>5600</v>
      </c>
      <c r="F7" s="18" t="n">
        <f aca="false">Annahmen!F33</f>
        <v>5600</v>
      </c>
      <c r="G7" s="18" t="n">
        <f aca="false">Annahmen!G33</f>
        <v>5600</v>
      </c>
      <c r="H7" s="18" t="n">
        <f aca="false">Annahmen!H33</f>
        <v>5600</v>
      </c>
      <c r="I7" s="18" t="n">
        <f aca="false">Annahmen!I33</f>
        <v>5600</v>
      </c>
      <c r="J7" s="18" t="n">
        <f aca="false">Annahmen!J33</f>
        <v>5600</v>
      </c>
      <c r="K7" s="18" t="n">
        <f aca="false">Annahmen!K33</f>
        <v>5600</v>
      </c>
      <c r="L7" s="18" t="n">
        <f aca="false">Annahmen!L33</f>
        <v>5600</v>
      </c>
      <c r="M7" s="18" t="n">
        <f aca="false">Annahmen!M33</f>
        <v>5600</v>
      </c>
      <c r="N7" s="18" t="n">
        <f aca="false">Annahmen!N33</f>
        <v>5600</v>
      </c>
      <c r="O7" s="18" t="n">
        <f aca="false">Annahmen!O33</f>
        <v>6000</v>
      </c>
      <c r="P7" s="18" t="n">
        <f aca="false">Annahmen!P33</f>
        <v>6000</v>
      </c>
      <c r="Q7" s="18" t="n">
        <f aca="false">Annahmen!Q33</f>
        <v>6000</v>
      </c>
      <c r="R7" s="18" t="n">
        <f aca="false">Annahmen!R33</f>
        <v>6000</v>
      </c>
      <c r="S7" s="18" t="n">
        <f aca="false">Annahmen!S33</f>
        <v>6000</v>
      </c>
      <c r="T7" s="18" t="n">
        <f aca="false">Annahmen!T33</f>
        <v>6000</v>
      </c>
      <c r="U7" s="18" t="n">
        <f aca="false">Annahmen!U33</f>
        <v>6000</v>
      </c>
      <c r="V7" s="18" t="n">
        <f aca="false">Annahmen!V33</f>
        <v>6000</v>
      </c>
      <c r="W7" s="18" t="n">
        <f aca="false">Annahmen!W33</f>
        <v>6000</v>
      </c>
      <c r="X7" s="18" t="n">
        <f aca="false">Annahmen!X33</f>
        <v>6000</v>
      </c>
      <c r="Y7" s="18" t="n">
        <f aca="false">Annahmen!Y33</f>
        <v>6000</v>
      </c>
      <c r="Z7" s="18" t="n">
        <f aca="false">Annahmen!Z33</f>
        <v>6000</v>
      </c>
      <c r="AA7" s="13" t="n">
        <f aca="false">SUM(C7:N7)</f>
        <v>56000</v>
      </c>
      <c r="AB7" s="13" t="n">
        <f aca="false">SUM(O7:Z7)</f>
        <v>72000</v>
      </c>
    </row>
    <row r="8" customFormat="false" ht="15" hidden="false" customHeight="false" outlineLevel="0" collapsed="false">
      <c r="A8" s="9" t="s">
        <v>149</v>
      </c>
      <c r="B8" s="7" t="s">
        <v>90</v>
      </c>
      <c r="C8" s="18" t="n">
        <f aca="false">Annahmen!C34</f>
        <v>0</v>
      </c>
      <c r="D8" s="18" t="n">
        <f aca="false">Annahmen!D34</f>
        <v>0</v>
      </c>
      <c r="E8" s="18" t="n">
        <f aca="false">Annahmen!E34</f>
        <v>0</v>
      </c>
      <c r="F8" s="18" t="n">
        <f aca="false">Annahmen!F34</f>
        <v>3500</v>
      </c>
      <c r="G8" s="18" t="n">
        <f aca="false">Annahmen!G34</f>
        <v>3500</v>
      </c>
      <c r="H8" s="18" t="n">
        <f aca="false">Annahmen!H34</f>
        <v>3500</v>
      </c>
      <c r="I8" s="18" t="n">
        <f aca="false">Annahmen!I34</f>
        <v>3500</v>
      </c>
      <c r="J8" s="18" t="n">
        <f aca="false">Annahmen!J34</f>
        <v>3500</v>
      </c>
      <c r="K8" s="18" t="n">
        <f aca="false">Annahmen!K34</f>
        <v>3500</v>
      </c>
      <c r="L8" s="18" t="n">
        <f aca="false">Annahmen!L34</f>
        <v>3500</v>
      </c>
      <c r="M8" s="18" t="n">
        <f aca="false">Annahmen!M34</f>
        <v>3500</v>
      </c>
      <c r="N8" s="18" t="n">
        <f aca="false">Annahmen!N34</f>
        <v>3500</v>
      </c>
      <c r="O8" s="18" t="n">
        <f aca="false">Annahmen!O34</f>
        <v>5500</v>
      </c>
      <c r="P8" s="18" t="n">
        <f aca="false">Annahmen!P34</f>
        <v>5500</v>
      </c>
      <c r="Q8" s="18" t="n">
        <f aca="false">Annahmen!Q34</f>
        <v>5500</v>
      </c>
      <c r="R8" s="18" t="n">
        <f aca="false">Annahmen!R34</f>
        <v>5500</v>
      </c>
      <c r="S8" s="18" t="n">
        <f aca="false">Annahmen!S34</f>
        <v>5500</v>
      </c>
      <c r="T8" s="18" t="n">
        <f aca="false">Annahmen!T34</f>
        <v>5500</v>
      </c>
      <c r="U8" s="18" t="n">
        <f aca="false">Annahmen!U34</f>
        <v>5500</v>
      </c>
      <c r="V8" s="18" t="n">
        <f aca="false">Annahmen!V34</f>
        <v>5500</v>
      </c>
      <c r="W8" s="18" t="n">
        <f aca="false">Annahmen!W34</f>
        <v>5500</v>
      </c>
      <c r="X8" s="18" t="n">
        <f aca="false">Annahmen!X34</f>
        <v>5500</v>
      </c>
      <c r="Y8" s="18" t="n">
        <f aca="false">Annahmen!Y34</f>
        <v>5500</v>
      </c>
      <c r="Z8" s="18" t="n">
        <f aca="false">Annahmen!Z34</f>
        <v>5500</v>
      </c>
      <c r="AA8" s="13" t="n">
        <f aca="false">SUM(C8:N8)</f>
        <v>31500</v>
      </c>
      <c r="AB8" s="13" t="n">
        <f aca="false">SUM(O8:Z8)</f>
        <v>66000</v>
      </c>
    </row>
    <row r="9" customFormat="false" ht="15" hidden="false" customHeight="false" outlineLevel="0" collapsed="false">
      <c r="A9" s="9" t="s">
        <v>150</v>
      </c>
      <c r="B9" s="7" t="s">
        <v>90</v>
      </c>
      <c r="C9" s="18" t="n">
        <f aca="false">Annahmen!C35</f>
        <v>0</v>
      </c>
      <c r="D9" s="18" t="n">
        <f aca="false">Annahmen!D35</f>
        <v>0</v>
      </c>
      <c r="E9" s="18" t="n">
        <f aca="false">Annahmen!E35</f>
        <v>0</v>
      </c>
      <c r="F9" s="18" t="n">
        <f aca="false">Annahmen!F35</f>
        <v>0</v>
      </c>
      <c r="G9" s="18" t="n">
        <f aca="false">Annahmen!G35</f>
        <v>0</v>
      </c>
      <c r="H9" s="18" t="n">
        <f aca="false">Annahmen!H35</f>
        <v>0</v>
      </c>
      <c r="I9" s="18" t="n">
        <f aca="false">Annahmen!I35</f>
        <v>0</v>
      </c>
      <c r="J9" s="18" t="n">
        <f aca="false">Annahmen!J35</f>
        <v>1500</v>
      </c>
      <c r="K9" s="18" t="n">
        <f aca="false">Annahmen!K35</f>
        <v>1500</v>
      </c>
      <c r="L9" s="18" t="n">
        <f aca="false">Annahmen!L35</f>
        <v>1500</v>
      </c>
      <c r="M9" s="18" t="n">
        <f aca="false">Annahmen!M35</f>
        <v>1500</v>
      </c>
      <c r="N9" s="18" t="n">
        <f aca="false">Annahmen!N35</f>
        <v>1500</v>
      </c>
      <c r="O9" s="18" t="n">
        <f aca="false">Annahmen!O35</f>
        <v>3800</v>
      </c>
      <c r="P9" s="18" t="n">
        <f aca="false">Annahmen!P35</f>
        <v>3800</v>
      </c>
      <c r="Q9" s="18" t="n">
        <f aca="false">Annahmen!Q35</f>
        <v>3800</v>
      </c>
      <c r="R9" s="18" t="n">
        <f aca="false">Annahmen!R35</f>
        <v>3800</v>
      </c>
      <c r="S9" s="18" t="n">
        <f aca="false">Annahmen!S35</f>
        <v>3800</v>
      </c>
      <c r="T9" s="18" t="n">
        <f aca="false">Annahmen!T35</f>
        <v>3800</v>
      </c>
      <c r="U9" s="18" t="n">
        <f aca="false">Annahmen!U35</f>
        <v>3800</v>
      </c>
      <c r="V9" s="18" t="n">
        <f aca="false">Annahmen!V35</f>
        <v>3800</v>
      </c>
      <c r="W9" s="18" t="n">
        <f aca="false">Annahmen!W35</f>
        <v>3800</v>
      </c>
      <c r="X9" s="18" t="n">
        <f aca="false">Annahmen!X35</f>
        <v>3800</v>
      </c>
      <c r="Y9" s="18" t="n">
        <f aca="false">Annahmen!Y35</f>
        <v>3800</v>
      </c>
      <c r="Z9" s="18" t="n">
        <f aca="false">Annahmen!Z35</f>
        <v>3800</v>
      </c>
      <c r="AA9" s="13" t="n">
        <f aca="false">SUM(C9:N9)</f>
        <v>7500</v>
      </c>
      <c r="AB9" s="13" t="n">
        <f aca="false">SUM(O9:Z9)</f>
        <v>45600</v>
      </c>
    </row>
    <row r="10" customFormat="false" ht="15" hidden="false" customHeight="false" outlineLevel="0" collapsed="false">
      <c r="A10" s="9" t="s">
        <v>151</v>
      </c>
      <c r="B10" s="7" t="s">
        <v>90</v>
      </c>
      <c r="C10" s="18" t="n">
        <f aca="false">Annahmen!C36</f>
        <v>8000</v>
      </c>
      <c r="D10" s="18" t="n">
        <f aca="false">Annahmen!D36</f>
        <v>8000</v>
      </c>
      <c r="E10" s="18" t="n">
        <f aca="false">Annahmen!E36</f>
        <v>8000</v>
      </c>
      <c r="F10" s="18" t="n">
        <f aca="false">Annahmen!F36</f>
        <v>4500</v>
      </c>
      <c r="G10" s="18" t="n">
        <f aca="false">Annahmen!G36</f>
        <v>4500</v>
      </c>
      <c r="H10" s="18" t="n">
        <f aca="false">Annahmen!H36</f>
        <v>4500</v>
      </c>
      <c r="I10" s="18" t="n">
        <f aca="false">Annahmen!I36</f>
        <v>4500</v>
      </c>
      <c r="J10" s="18" t="n">
        <f aca="false">Annahmen!J36</f>
        <v>4500</v>
      </c>
      <c r="K10" s="18" t="n">
        <f aca="false">Annahmen!K36</f>
        <v>4500</v>
      </c>
      <c r="L10" s="18" t="n">
        <f aca="false">Annahmen!L36</f>
        <v>4500</v>
      </c>
      <c r="M10" s="18" t="n">
        <f aca="false">Annahmen!M36</f>
        <v>4500</v>
      </c>
      <c r="N10" s="18" t="n">
        <f aca="false">Annahmen!N36</f>
        <v>4500</v>
      </c>
      <c r="O10" s="18" t="n">
        <f aca="false">Annahmen!O36</f>
        <v>6000</v>
      </c>
      <c r="P10" s="18" t="n">
        <f aca="false">Annahmen!P36</f>
        <v>6000</v>
      </c>
      <c r="Q10" s="18" t="n">
        <f aca="false">Annahmen!Q36</f>
        <v>6000</v>
      </c>
      <c r="R10" s="18" t="n">
        <f aca="false">Annahmen!R36</f>
        <v>6000</v>
      </c>
      <c r="S10" s="18" t="n">
        <f aca="false">Annahmen!S36</f>
        <v>6000</v>
      </c>
      <c r="T10" s="18" t="n">
        <f aca="false">Annahmen!T36</f>
        <v>6000</v>
      </c>
      <c r="U10" s="18" t="n">
        <f aca="false">Annahmen!U36</f>
        <v>6000</v>
      </c>
      <c r="V10" s="18" t="n">
        <f aca="false">Annahmen!V36</f>
        <v>6000</v>
      </c>
      <c r="W10" s="18" t="n">
        <f aca="false">Annahmen!W36</f>
        <v>6000</v>
      </c>
      <c r="X10" s="18" t="n">
        <f aca="false">Annahmen!X36</f>
        <v>6000</v>
      </c>
      <c r="Y10" s="18" t="n">
        <f aca="false">Annahmen!Y36</f>
        <v>6000</v>
      </c>
      <c r="Z10" s="18" t="n">
        <f aca="false">Annahmen!Z36</f>
        <v>6000</v>
      </c>
      <c r="AA10" s="13" t="n">
        <f aca="false">SUM(C10:N10)</f>
        <v>64500</v>
      </c>
      <c r="AB10" s="13" t="n">
        <f aca="false">SUM(O10:Z10)</f>
        <v>72000</v>
      </c>
    </row>
    <row r="11" customFormat="false" ht="15" hidden="false" customHeight="false" outlineLevel="0" collapsed="false">
      <c r="A11" s="9" t="s">
        <v>152</v>
      </c>
      <c r="B11" s="7" t="s">
        <v>90</v>
      </c>
      <c r="C11" s="18" t="n">
        <f aca="false">Annahmen!C37</f>
        <v>1200</v>
      </c>
      <c r="D11" s="18" t="n">
        <f aca="false">Annahmen!D37</f>
        <v>1200</v>
      </c>
      <c r="E11" s="18" t="n">
        <f aca="false">Annahmen!E37</f>
        <v>1200</v>
      </c>
      <c r="F11" s="18" t="n">
        <f aca="false">Annahmen!F37</f>
        <v>2600</v>
      </c>
      <c r="G11" s="18" t="n">
        <f aca="false">Annahmen!G37</f>
        <v>2600</v>
      </c>
      <c r="H11" s="18" t="n">
        <f aca="false">Annahmen!H37</f>
        <v>2600</v>
      </c>
      <c r="I11" s="18" t="n">
        <f aca="false">Annahmen!I37</f>
        <v>2600</v>
      </c>
      <c r="J11" s="18" t="n">
        <f aca="false">Annahmen!J37</f>
        <v>2600</v>
      </c>
      <c r="K11" s="18" t="n">
        <f aca="false">Annahmen!K37</f>
        <v>2600</v>
      </c>
      <c r="L11" s="18" t="n">
        <f aca="false">Annahmen!L37</f>
        <v>2600</v>
      </c>
      <c r="M11" s="18" t="n">
        <f aca="false">Annahmen!M37</f>
        <v>2600</v>
      </c>
      <c r="N11" s="18" t="n">
        <f aca="false">Annahmen!N37</f>
        <v>2600</v>
      </c>
      <c r="O11" s="18" t="n">
        <f aca="false">Annahmen!O37</f>
        <v>3800</v>
      </c>
      <c r="P11" s="18" t="n">
        <f aca="false">Annahmen!P37</f>
        <v>3800</v>
      </c>
      <c r="Q11" s="18" t="n">
        <f aca="false">Annahmen!Q37</f>
        <v>3800</v>
      </c>
      <c r="R11" s="18" t="n">
        <f aca="false">Annahmen!R37</f>
        <v>3800</v>
      </c>
      <c r="S11" s="18" t="n">
        <f aca="false">Annahmen!S37</f>
        <v>3800</v>
      </c>
      <c r="T11" s="18" t="n">
        <f aca="false">Annahmen!T37</f>
        <v>3800</v>
      </c>
      <c r="U11" s="18" t="n">
        <f aca="false">Annahmen!U37</f>
        <v>3800</v>
      </c>
      <c r="V11" s="18" t="n">
        <f aca="false">Annahmen!V37</f>
        <v>3800</v>
      </c>
      <c r="W11" s="18" t="n">
        <f aca="false">Annahmen!W37</f>
        <v>3800</v>
      </c>
      <c r="X11" s="18" t="n">
        <f aca="false">Annahmen!X37</f>
        <v>3800</v>
      </c>
      <c r="Y11" s="18" t="n">
        <f aca="false">Annahmen!Y37</f>
        <v>3800</v>
      </c>
      <c r="Z11" s="18" t="n">
        <f aca="false">Annahmen!Z37</f>
        <v>3800</v>
      </c>
      <c r="AA11" s="13" t="n">
        <f aca="false">SUM(C11:N11)</f>
        <v>27000</v>
      </c>
      <c r="AB11" s="13" t="n">
        <f aca="false">SUM(O11:Z11)</f>
        <v>45600</v>
      </c>
    </row>
    <row r="12" customFormat="false" ht="15" hidden="false" customHeight="false" outlineLevel="0" collapsed="false">
      <c r="A12" s="9" t="s">
        <v>153</v>
      </c>
      <c r="B12" s="7" t="s">
        <v>90</v>
      </c>
      <c r="C12" s="18" t="n">
        <f aca="false">Annahmen!C38</f>
        <v>1800</v>
      </c>
      <c r="D12" s="18" t="n">
        <f aca="false">Annahmen!D38</f>
        <v>1800</v>
      </c>
      <c r="E12" s="18" t="n">
        <f aca="false">Annahmen!E38</f>
        <v>1800</v>
      </c>
      <c r="F12" s="18" t="n">
        <f aca="false">Annahmen!F38</f>
        <v>2000</v>
      </c>
      <c r="G12" s="18" t="n">
        <f aca="false">Annahmen!G38</f>
        <v>2000</v>
      </c>
      <c r="H12" s="18" t="n">
        <f aca="false">Annahmen!H38</f>
        <v>2000</v>
      </c>
      <c r="I12" s="18" t="n">
        <f aca="false">Annahmen!I38</f>
        <v>2000</v>
      </c>
      <c r="J12" s="18" t="n">
        <f aca="false">Annahmen!J38</f>
        <v>2000</v>
      </c>
      <c r="K12" s="18" t="n">
        <f aca="false">Annahmen!K38</f>
        <v>2000</v>
      </c>
      <c r="L12" s="18" t="n">
        <f aca="false">Annahmen!L38</f>
        <v>2000</v>
      </c>
      <c r="M12" s="18" t="n">
        <f aca="false">Annahmen!M38</f>
        <v>2000</v>
      </c>
      <c r="N12" s="18" t="n">
        <f aca="false">Annahmen!N38</f>
        <v>2000</v>
      </c>
      <c r="O12" s="18" t="n">
        <f aca="false">Annahmen!O38</f>
        <v>2600</v>
      </c>
      <c r="P12" s="18" t="n">
        <f aca="false">Annahmen!P38</f>
        <v>2600</v>
      </c>
      <c r="Q12" s="18" t="n">
        <f aca="false">Annahmen!Q38</f>
        <v>2600</v>
      </c>
      <c r="R12" s="18" t="n">
        <f aca="false">Annahmen!R38</f>
        <v>2600</v>
      </c>
      <c r="S12" s="18" t="n">
        <f aca="false">Annahmen!S38</f>
        <v>2600</v>
      </c>
      <c r="T12" s="18" t="n">
        <f aca="false">Annahmen!T38</f>
        <v>2600</v>
      </c>
      <c r="U12" s="18" t="n">
        <f aca="false">Annahmen!U38</f>
        <v>2600</v>
      </c>
      <c r="V12" s="18" t="n">
        <f aca="false">Annahmen!V38</f>
        <v>2600</v>
      </c>
      <c r="W12" s="18" t="n">
        <f aca="false">Annahmen!W38</f>
        <v>2600</v>
      </c>
      <c r="X12" s="18" t="n">
        <f aca="false">Annahmen!X38</f>
        <v>2600</v>
      </c>
      <c r="Y12" s="18" t="n">
        <f aca="false">Annahmen!Y38</f>
        <v>2600</v>
      </c>
      <c r="Z12" s="18" t="n">
        <f aca="false">Annahmen!Z38</f>
        <v>2600</v>
      </c>
      <c r="AA12" s="13" t="n">
        <f aca="false">SUM(C12:N12)</f>
        <v>23400</v>
      </c>
      <c r="AB12" s="13" t="n">
        <f aca="false">SUM(O12:Z12)</f>
        <v>31200</v>
      </c>
    </row>
    <row r="13" customFormat="false" ht="15" hidden="false" customHeight="false" outlineLevel="0" collapsed="false">
      <c r="A13" s="9" t="s">
        <v>154</v>
      </c>
      <c r="B13" s="7" t="s">
        <v>90</v>
      </c>
      <c r="C13" s="18" t="n">
        <f aca="false">SUM(C6:C12)</f>
        <v>21800</v>
      </c>
      <c r="D13" s="18" t="n">
        <f aca="false">SUM(D6:D12)</f>
        <v>21800</v>
      </c>
      <c r="E13" s="18" t="n">
        <f aca="false">SUM(E6:E12)</f>
        <v>27400</v>
      </c>
      <c r="F13" s="18" t="n">
        <f aca="false">SUM(F6:F12)</f>
        <v>39800</v>
      </c>
      <c r="G13" s="18" t="n">
        <f aca="false">SUM(G6:G12)</f>
        <v>39800</v>
      </c>
      <c r="H13" s="18" t="n">
        <f aca="false">SUM(H6:H12)</f>
        <v>39800</v>
      </c>
      <c r="I13" s="18" t="n">
        <f aca="false">SUM(I6:I12)</f>
        <v>47900</v>
      </c>
      <c r="J13" s="18" t="n">
        <f aca="false">SUM(J6:J12)</f>
        <v>49400</v>
      </c>
      <c r="K13" s="18" t="n">
        <f aca="false">SUM(K6:K12)</f>
        <v>49400</v>
      </c>
      <c r="L13" s="18" t="n">
        <f aca="false">SUM(L6:L12)</f>
        <v>49400</v>
      </c>
      <c r="M13" s="18" t="n">
        <f aca="false">SUM(M6:M12)</f>
        <v>49400</v>
      </c>
      <c r="N13" s="18" t="n">
        <f aca="false">SUM(N6:N12)</f>
        <v>49400</v>
      </c>
      <c r="O13" s="18" t="n">
        <f aca="false">SUM(O6:O12)</f>
        <v>71700</v>
      </c>
      <c r="P13" s="18" t="n">
        <f aca="false">SUM(P6:P12)</f>
        <v>71700</v>
      </c>
      <c r="Q13" s="18" t="n">
        <f aca="false">SUM(Q6:Q12)</f>
        <v>71700</v>
      </c>
      <c r="R13" s="18" t="n">
        <f aca="false">SUM(R6:R12)</f>
        <v>71700</v>
      </c>
      <c r="S13" s="18" t="n">
        <f aca="false">SUM(S6:S12)</f>
        <v>71700</v>
      </c>
      <c r="T13" s="18" t="n">
        <f aca="false">SUM(T6:T12)</f>
        <v>71700</v>
      </c>
      <c r="U13" s="18" t="n">
        <f aca="false">SUM(U6:U12)</f>
        <v>82700</v>
      </c>
      <c r="V13" s="18" t="n">
        <f aca="false">SUM(V6:V12)</f>
        <v>82700</v>
      </c>
      <c r="W13" s="18" t="n">
        <f aca="false">SUM(W6:W12)</f>
        <v>82700</v>
      </c>
      <c r="X13" s="18" t="n">
        <f aca="false">SUM(X6:X12)</f>
        <v>82700</v>
      </c>
      <c r="Y13" s="18" t="n">
        <f aca="false">SUM(Y6:Y12)</f>
        <v>82700</v>
      </c>
      <c r="Z13" s="18" t="n">
        <f aca="false">SUM(Z6:Z12)</f>
        <v>82700</v>
      </c>
      <c r="AA13" s="13" t="n">
        <f aca="false">SUM(C13:N13)</f>
        <v>485300</v>
      </c>
      <c r="AB13" s="13" t="n">
        <f aca="false">SUM(O13:Z13)</f>
        <v>926400</v>
      </c>
    </row>
    <row r="14" customFormat="false" ht="15" hidden="false" customHeight="false" outlineLevel="0" collapsed="false">
      <c r="A14" s="9" t="s">
        <v>155</v>
      </c>
      <c r="B14" s="7" t="s">
        <v>90</v>
      </c>
      <c r="C14" s="18" t="n">
        <f aca="false">C13*Annahmen!C39</f>
        <v>1090</v>
      </c>
      <c r="D14" s="18" t="n">
        <f aca="false">D13*Annahmen!D39</f>
        <v>1090</v>
      </c>
      <c r="E14" s="18" t="n">
        <f aca="false">E13*Annahmen!E39</f>
        <v>1370</v>
      </c>
      <c r="F14" s="18" t="n">
        <f aca="false">F13*Annahmen!F39</f>
        <v>1990</v>
      </c>
      <c r="G14" s="18" t="n">
        <f aca="false">G13*Annahmen!G39</f>
        <v>1990</v>
      </c>
      <c r="H14" s="18" t="n">
        <f aca="false">H13*Annahmen!H39</f>
        <v>1990</v>
      </c>
      <c r="I14" s="18" t="n">
        <f aca="false">I13*Annahmen!I39</f>
        <v>2395</v>
      </c>
      <c r="J14" s="18" t="n">
        <f aca="false">J13*Annahmen!J39</f>
        <v>2470</v>
      </c>
      <c r="K14" s="18" t="n">
        <f aca="false">K13*Annahmen!K39</f>
        <v>2470</v>
      </c>
      <c r="L14" s="18" t="n">
        <f aca="false">L13*Annahmen!L39</f>
        <v>2470</v>
      </c>
      <c r="M14" s="18" t="n">
        <f aca="false">M13*Annahmen!M39</f>
        <v>2470</v>
      </c>
      <c r="N14" s="18" t="n">
        <f aca="false">N13*Annahmen!N39</f>
        <v>2470</v>
      </c>
      <c r="O14" s="18" t="n">
        <f aca="false">O13*Annahmen!O39</f>
        <v>3585</v>
      </c>
      <c r="P14" s="18" t="n">
        <f aca="false">P13*Annahmen!P39</f>
        <v>3585</v>
      </c>
      <c r="Q14" s="18" t="n">
        <f aca="false">Q13*Annahmen!Q39</f>
        <v>3585</v>
      </c>
      <c r="R14" s="18" t="n">
        <f aca="false">R13*Annahmen!R39</f>
        <v>3585</v>
      </c>
      <c r="S14" s="18" t="n">
        <f aca="false">S13*Annahmen!S39</f>
        <v>3585</v>
      </c>
      <c r="T14" s="18" t="n">
        <f aca="false">T13*Annahmen!T39</f>
        <v>3585</v>
      </c>
      <c r="U14" s="18" t="n">
        <f aca="false">U13*Annahmen!U39</f>
        <v>4135</v>
      </c>
      <c r="V14" s="18" t="n">
        <f aca="false">V13*Annahmen!V39</f>
        <v>4135</v>
      </c>
      <c r="W14" s="18" t="n">
        <f aca="false">W13*Annahmen!W39</f>
        <v>4135</v>
      </c>
      <c r="X14" s="18" t="n">
        <f aca="false">X13*Annahmen!X39</f>
        <v>4135</v>
      </c>
      <c r="Y14" s="18" t="n">
        <f aca="false">Y13*Annahmen!Y39</f>
        <v>4135</v>
      </c>
      <c r="Z14" s="18" t="n">
        <f aca="false">Z13*Annahmen!Z39</f>
        <v>4135</v>
      </c>
      <c r="AA14" s="13" t="n">
        <f aca="false">SUM(C14:N14)</f>
        <v>24265</v>
      </c>
      <c r="AB14" s="13" t="n">
        <f aca="false">SUM(O14:Z14)</f>
        <v>46320</v>
      </c>
    </row>
    <row r="15" customFormat="false" ht="15" hidden="false" customHeight="false" outlineLevel="0" collapsed="false">
      <c r="A15" s="19" t="s">
        <v>156</v>
      </c>
      <c r="B15" s="20" t="s">
        <v>90</v>
      </c>
      <c r="C15" s="21" t="n">
        <f aca="false">C13+C14</f>
        <v>22890</v>
      </c>
      <c r="D15" s="21" t="n">
        <f aca="false">D13+D14</f>
        <v>22890</v>
      </c>
      <c r="E15" s="21" t="n">
        <f aca="false">E13+E14</f>
        <v>28770</v>
      </c>
      <c r="F15" s="21" t="n">
        <f aca="false">F13+F14</f>
        <v>41790</v>
      </c>
      <c r="G15" s="21" t="n">
        <f aca="false">G13+G14</f>
        <v>41790</v>
      </c>
      <c r="H15" s="21" t="n">
        <f aca="false">H13+H14</f>
        <v>41790</v>
      </c>
      <c r="I15" s="21" t="n">
        <f aca="false">I13+I14</f>
        <v>50295</v>
      </c>
      <c r="J15" s="21" t="n">
        <f aca="false">J13+J14</f>
        <v>51870</v>
      </c>
      <c r="K15" s="21" t="n">
        <f aca="false">K13+K14</f>
        <v>51870</v>
      </c>
      <c r="L15" s="21" t="n">
        <f aca="false">L13+L14</f>
        <v>51870</v>
      </c>
      <c r="M15" s="21" t="n">
        <f aca="false">M13+M14</f>
        <v>51870</v>
      </c>
      <c r="N15" s="21" t="n">
        <f aca="false">N13+N14</f>
        <v>51870</v>
      </c>
      <c r="O15" s="21" t="n">
        <f aca="false">O13+O14</f>
        <v>75285</v>
      </c>
      <c r="P15" s="21" t="n">
        <f aca="false">P13+P14</f>
        <v>75285</v>
      </c>
      <c r="Q15" s="21" t="n">
        <f aca="false">Q13+Q14</f>
        <v>75285</v>
      </c>
      <c r="R15" s="21" t="n">
        <f aca="false">R13+R14</f>
        <v>75285</v>
      </c>
      <c r="S15" s="21" t="n">
        <f aca="false">S13+S14</f>
        <v>75285</v>
      </c>
      <c r="T15" s="21" t="n">
        <f aca="false">T13+T14</f>
        <v>75285</v>
      </c>
      <c r="U15" s="21" t="n">
        <f aca="false">U13+U14</f>
        <v>86835</v>
      </c>
      <c r="V15" s="21" t="n">
        <f aca="false">V13+V14</f>
        <v>86835</v>
      </c>
      <c r="W15" s="21" t="n">
        <f aca="false">W13+W14</f>
        <v>86835</v>
      </c>
      <c r="X15" s="21" t="n">
        <f aca="false">X13+X14</f>
        <v>86835</v>
      </c>
      <c r="Y15" s="21" t="n">
        <f aca="false">Y13+Y14</f>
        <v>86835</v>
      </c>
      <c r="Z15" s="21" t="n">
        <f aca="false">Z13+Z14</f>
        <v>86835</v>
      </c>
      <c r="AA15" s="21" t="n">
        <f aca="false">SUM(C15:N15)</f>
        <v>509565</v>
      </c>
      <c r="AB15" s="21" t="n">
        <f aca="false">SUM(O15:Z15)</f>
        <v>972720</v>
      </c>
    </row>
    <row r="17" customFormat="false" ht="15" hidden="false" customHeight="false" outlineLevel="0" collapsed="false">
      <c r="A17" s="4" t="s">
        <v>157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customFormat="false" ht="15" hidden="false" customHeight="false" outlineLevel="0" collapsed="false">
      <c r="A18" s="23" t="s">
        <v>158</v>
      </c>
      <c r="B18" s="7" t="s">
        <v>90</v>
      </c>
      <c r="C18" s="13" t="n">
        <f aca="false">'Umsatz 24M'!C17-C15</f>
        <v>-22890</v>
      </c>
      <c r="D18" s="13" t="n">
        <f aca="false">'Umsatz 24M'!D17-D15</f>
        <v>-22890</v>
      </c>
      <c r="E18" s="13" t="n">
        <f aca="false">'Umsatz 24M'!E17-E15</f>
        <v>-27084</v>
      </c>
      <c r="F18" s="13" t="n">
        <f aca="false">'Umsatz 24M'!F17-F15</f>
        <v>-31818</v>
      </c>
      <c r="G18" s="13" t="n">
        <f aca="false">'Umsatz 24M'!G17-G15</f>
        <v>-29232</v>
      </c>
      <c r="H18" s="13" t="n">
        <f aca="false">'Umsatz 24M'!H17-H15</f>
        <v>-20844</v>
      </c>
      <c r="I18" s="13" t="n">
        <f aca="false">'Umsatz 24M'!I17-I15</f>
        <v>-30951</v>
      </c>
      <c r="J18" s="13" t="n">
        <f aca="false">'Umsatz 24M'!J17-J15</f>
        <v>-6038</v>
      </c>
      <c r="K18" s="13" t="n">
        <f aca="false">'Umsatz 24M'!K17-K15</f>
        <v>-2540</v>
      </c>
      <c r="L18" s="13" t="n">
        <f aca="false">'Umsatz 24M'!L17-L15</f>
        <v>-7552</v>
      </c>
      <c r="M18" s="13" t="n">
        <f aca="false">'Umsatz 24M'!M17-M15</f>
        <v>14746</v>
      </c>
      <c r="N18" s="13" t="n">
        <f aca="false">'Umsatz 24M'!N17-N15</f>
        <v>23034</v>
      </c>
      <c r="O18" s="13" t="n">
        <f aca="false">'Umsatz 24M'!O17-O15</f>
        <v>-15833</v>
      </c>
      <c r="P18" s="13" t="n">
        <f aca="false">'Umsatz 24M'!P17-P15</f>
        <v>28745</v>
      </c>
      <c r="Q18" s="13" t="n">
        <f aca="false">'Umsatz 24M'!Q17-Q15</f>
        <v>15445</v>
      </c>
      <c r="R18" s="13" t="n">
        <f aca="false">'Umsatz 24M'!R17-R15</f>
        <v>18823</v>
      </c>
      <c r="S18" s="13" t="n">
        <f aca="false">'Umsatz 24M'!S17-S15</f>
        <v>44423</v>
      </c>
      <c r="T18" s="13" t="n">
        <f aca="false">'Umsatz 24M'!T17-T15</f>
        <v>25901</v>
      </c>
      <c r="U18" s="13" t="n">
        <f aca="false">'Umsatz 24M'!U17-U15</f>
        <v>40851</v>
      </c>
      <c r="V18" s="13" t="n">
        <f aca="false">'Umsatz 24M'!V17-V15</f>
        <v>43929</v>
      </c>
      <c r="W18" s="13" t="n">
        <f aca="false">'Umsatz 24M'!W17-W15</f>
        <v>34129</v>
      </c>
      <c r="X18" s="13" t="n">
        <f aca="false">'Umsatz 24M'!X17-X15</f>
        <v>32507</v>
      </c>
      <c r="Y18" s="13" t="n">
        <f aca="false">'Umsatz 24M'!Y17-Y15</f>
        <v>77107</v>
      </c>
      <c r="Z18" s="13" t="n">
        <f aca="false">'Umsatz 24M'!Z17-Z15</f>
        <v>47585</v>
      </c>
      <c r="AA18" s="13" t="n">
        <f aca="false">SUM(C18:N18)</f>
        <v>-164059</v>
      </c>
      <c r="AB18" s="13" t="n">
        <f aca="false">SUM(O18:Z18)</f>
        <v>393612</v>
      </c>
    </row>
    <row r="19" customFormat="false" ht="15" hidden="false" customHeight="false" outlineLevel="0" collapsed="false">
      <c r="A19" s="9" t="s">
        <v>159</v>
      </c>
      <c r="B19" s="7" t="s">
        <v>113</v>
      </c>
      <c r="C19" s="22" t="n">
        <f aca="false">IFERROR(C18/'Umsatz 24M'!C17,0)</f>
        <v>0</v>
      </c>
      <c r="D19" s="22" t="n">
        <f aca="false">IFERROR(D18/'Umsatz 24M'!D17,0)</f>
        <v>0</v>
      </c>
      <c r="E19" s="22" t="n">
        <f aca="false">IFERROR(E18/'Umsatz 24M'!E17,0)</f>
        <v>-16.0640569395018</v>
      </c>
      <c r="F19" s="22" t="n">
        <f aca="false">IFERROR(F18/'Umsatz 24M'!F17,0)</f>
        <v>-3.19073405535499</v>
      </c>
      <c r="G19" s="22" t="n">
        <f aca="false">IFERROR(G18/'Umsatz 24M'!G17,0)</f>
        <v>-2.32775919732441</v>
      </c>
      <c r="H19" s="22" t="n">
        <f aca="false">IFERROR(H18/'Umsatz 24M'!H17,0)</f>
        <v>-0.995130335147522</v>
      </c>
      <c r="I19" s="22" t="n">
        <f aca="false">IFERROR(I18/'Umsatz 24M'!I17,0)</f>
        <v>-1.60003101736973</v>
      </c>
      <c r="J19" s="22" t="n">
        <f aca="false">IFERROR(J18/'Umsatz 24M'!J17,0)</f>
        <v>-0.131742014313144</v>
      </c>
      <c r="K19" s="22" t="n">
        <f aca="false">IFERROR(K18/'Umsatz 24M'!K17,0)</f>
        <v>-0.051489965538212</v>
      </c>
      <c r="L19" s="22" t="n">
        <f aca="false">IFERROR(L18/'Umsatz 24M'!L17,0)</f>
        <v>-0.170404801660725</v>
      </c>
      <c r="M19" s="22" t="n">
        <f aca="false">IFERROR(M18/'Umsatz 24M'!M17,0)</f>
        <v>0.221358232256515</v>
      </c>
      <c r="N19" s="22" t="n">
        <f aca="false">IFERROR(N18/'Umsatz 24M'!N17,0)</f>
        <v>0.307513617430311</v>
      </c>
      <c r="O19" s="22" t="n">
        <f aca="false">IFERROR(O18/'Umsatz 24M'!O17,0)</f>
        <v>-0.266315683240261</v>
      </c>
      <c r="P19" s="22" t="n">
        <f aca="false">IFERROR(P18/'Umsatz 24M'!P17,0)</f>
        <v>0.276314524656349</v>
      </c>
      <c r="Q19" s="22" t="n">
        <f aca="false">IFERROR(Q18/'Umsatz 24M'!Q17,0)</f>
        <v>0.17023035379698</v>
      </c>
      <c r="R19" s="22" t="n">
        <f aca="false">IFERROR(R18/'Umsatz 24M'!R17,0)</f>
        <v>0.200014876524844</v>
      </c>
      <c r="S19" s="22" t="n">
        <f aca="false">IFERROR(S18/'Umsatz 24M'!S17,0)</f>
        <v>0.371094663681625</v>
      </c>
      <c r="T19" s="22" t="n">
        <f aca="false">IFERROR(T18/'Umsatz 24M'!T17,0)</f>
        <v>0.255974146621074</v>
      </c>
      <c r="U19" s="22" t="n">
        <f aca="false">IFERROR(U18/'Umsatz 24M'!U17,0)</f>
        <v>0.319933273812321</v>
      </c>
      <c r="V19" s="22" t="n">
        <f aca="false">IFERROR(V18/'Umsatz 24M'!V17,0)</f>
        <v>0.335941084702212</v>
      </c>
      <c r="W19" s="22" t="n">
        <f aca="false">IFERROR(W18/'Umsatz 24M'!W17,0)</f>
        <v>0.282141794252836</v>
      </c>
      <c r="X19" s="22" t="n">
        <f aca="false">IFERROR(X18/'Umsatz 24M'!X17,0)</f>
        <v>0.272385245764274</v>
      </c>
      <c r="Y19" s="22" t="n">
        <f aca="false">IFERROR(Y18/'Umsatz 24M'!Y17,0)</f>
        <v>0.470330970709153</v>
      </c>
      <c r="Z19" s="22" t="n">
        <f aca="false">IFERROR(Z18/'Umsatz 24M'!Z17,0)</f>
        <v>0.354002380598125</v>
      </c>
    </row>
    <row r="20" customFormat="false" ht="15" hidden="false" customHeight="false" outlineLevel="0" collapsed="false">
      <c r="A20" s="23" t="s">
        <v>160</v>
      </c>
      <c r="B20" s="7" t="s">
        <v>90</v>
      </c>
      <c r="C20" s="13" t="n">
        <f aca="false">C18</f>
        <v>-22890</v>
      </c>
      <c r="D20" s="13" t="n">
        <f aca="false">C20+D18</f>
        <v>-45780</v>
      </c>
      <c r="E20" s="13" t="n">
        <f aca="false">D20+E18</f>
        <v>-72864</v>
      </c>
      <c r="F20" s="13" t="n">
        <f aca="false">E20+F18</f>
        <v>-104682</v>
      </c>
      <c r="G20" s="13" t="n">
        <f aca="false">F20+G18</f>
        <v>-133914</v>
      </c>
      <c r="H20" s="13" t="n">
        <f aca="false">G20+H18</f>
        <v>-154758</v>
      </c>
      <c r="I20" s="13" t="n">
        <f aca="false">H20+I18</f>
        <v>-185709</v>
      </c>
      <c r="J20" s="13" t="n">
        <f aca="false">I20+J18</f>
        <v>-191747</v>
      </c>
      <c r="K20" s="13" t="n">
        <f aca="false">J20+K18</f>
        <v>-194287</v>
      </c>
      <c r="L20" s="13" t="n">
        <f aca="false">K20+L18</f>
        <v>-201839</v>
      </c>
      <c r="M20" s="13" t="n">
        <f aca="false">L20+M18</f>
        <v>-187093</v>
      </c>
      <c r="N20" s="13" t="n">
        <f aca="false">M20+N18</f>
        <v>-164059</v>
      </c>
      <c r="O20" s="13" t="n">
        <f aca="false">N20+O18</f>
        <v>-179892</v>
      </c>
      <c r="P20" s="13" t="n">
        <f aca="false">O20+P18</f>
        <v>-151147</v>
      </c>
      <c r="Q20" s="13" t="n">
        <f aca="false">P20+Q18</f>
        <v>-135702</v>
      </c>
      <c r="R20" s="13" t="n">
        <f aca="false">Q20+R18</f>
        <v>-116879</v>
      </c>
      <c r="S20" s="13" t="n">
        <f aca="false">R20+S18</f>
        <v>-72456</v>
      </c>
      <c r="T20" s="13" t="n">
        <f aca="false">S20+T18</f>
        <v>-46555</v>
      </c>
      <c r="U20" s="13" t="n">
        <f aca="false">T20+U18</f>
        <v>-5704</v>
      </c>
      <c r="V20" s="13" t="n">
        <f aca="false">U20+V18</f>
        <v>38225</v>
      </c>
      <c r="W20" s="13" t="n">
        <f aca="false">V20+W18</f>
        <v>72354</v>
      </c>
      <c r="X20" s="13" t="n">
        <f aca="false">W20+X18</f>
        <v>104861</v>
      </c>
      <c r="Y20" s="13" t="n">
        <f aca="false">X20+Y18</f>
        <v>181968</v>
      </c>
      <c r="Z20" s="13" t="n">
        <f aca="false">Y20+Z18</f>
        <v>229553</v>
      </c>
    </row>
    <row r="21" customFormat="false" ht="15" hidden="false" customHeight="false" outlineLevel="0" collapsed="false">
      <c r="A21" s="7" t="s">
        <v>161</v>
      </c>
      <c r="B21" s="7" t="s">
        <v>162</v>
      </c>
      <c r="C21" s="24" t="n">
        <f aca="false">IF(MIN(C18:Z18)&gt;0,1,0)</f>
        <v>0</v>
      </c>
      <c r="D21" s="24" t="n">
        <f aca="false">IF(MIN(D18:Z18)&gt;0,1,0)</f>
        <v>0</v>
      </c>
      <c r="E21" s="24" t="n">
        <f aca="false">IF(MIN(E18:Z18)&gt;0,1,0)</f>
        <v>0</v>
      </c>
      <c r="F21" s="24" t="n">
        <f aca="false">IF(MIN(F18:Z18)&gt;0,1,0)</f>
        <v>0</v>
      </c>
      <c r="G21" s="24" t="n">
        <f aca="false">IF(MIN(G18:Z18)&gt;0,1,0)</f>
        <v>0</v>
      </c>
      <c r="H21" s="24" t="n">
        <f aca="false">IF(MIN(H18:Z18)&gt;0,1,0)</f>
        <v>0</v>
      </c>
      <c r="I21" s="24" t="n">
        <f aca="false">IF(MIN(I18:Z18)&gt;0,1,0)</f>
        <v>0</v>
      </c>
      <c r="J21" s="24" t="n">
        <f aca="false">IF(MIN(J18:Z18)&gt;0,1,0)</f>
        <v>0</v>
      </c>
      <c r="K21" s="24" t="n">
        <f aca="false">IF(MIN(K18:Z18)&gt;0,1,0)</f>
        <v>0</v>
      </c>
      <c r="L21" s="24" t="n">
        <f aca="false">IF(MIN(L18:Z18)&gt;0,1,0)</f>
        <v>0</v>
      </c>
      <c r="M21" s="24" t="n">
        <f aca="false">IF(MIN(M18:Z18)&gt;0,1,0)</f>
        <v>0</v>
      </c>
      <c r="N21" s="24" t="n">
        <f aca="false">IF(MIN(N18:Z18)&gt;0,1,0)</f>
        <v>0</v>
      </c>
      <c r="O21" s="24" t="n">
        <f aca="false">IF(MIN(O18:Z18)&gt;0,1,0)</f>
        <v>0</v>
      </c>
      <c r="P21" s="24" t="n">
        <f aca="false">IF(MIN(P18:Z18)&gt;0,1,0)</f>
        <v>1</v>
      </c>
      <c r="Q21" s="24" t="n">
        <f aca="false">IF(MIN(Q18:Z18)&gt;0,1,0)</f>
        <v>1</v>
      </c>
      <c r="R21" s="24" t="n">
        <f aca="false">IF(MIN(R18:Z18)&gt;0,1,0)</f>
        <v>1</v>
      </c>
      <c r="S21" s="24" t="n">
        <f aca="false">IF(MIN(S18:Z18)&gt;0,1,0)</f>
        <v>1</v>
      </c>
      <c r="T21" s="24" t="n">
        <f aca="false">IF(MIN(T18:Z18)&gt;0,1,0)</f>
        <v>1</v>
      </c>
      <c r="U21" s="24" t="n">
        <f aca="false">IF(MIN(U18:Z18)&gt;0,1,0)</f>
        <v>1</v>
      </c>
      <c r="V21" s="24" t="n">
        <f aca="false">IF(MIN(V18:Z18)&gt;0,1,0)</f>
        <v>1</v>
      </c>
      <c r="W21" s="24" t="n">
        <f aca="false">IF(MIN(W18:Z18)&gt;0,1,0)</f>
        <v>1</v>
      </c>
      <c r="X21" s="24" t="n">
        <f aca="false">IF(MIN(X18:Z18)&gt;0,1,0)</f>
        <v>1</v>
      </c>
      <c r="Y21" s="24" t="n">
        <f aca="false">IF(MIN(Y18:Z18)&gt;0,1,0)</f>
        <v>1</v>
      </c>
      <c r="Z21" s="24" t="n">
        <f aca="false">IF(MIN(Z18:Z18)&gt;0,1,0)</f>
        <v>1</v>
      </c>
    </row>
    <row r="23" customFormat="false" ht="15" hidden="false" customHeight="false" outlineLevel="0" collapsed="false">
      <c r="A23" s="4" t="s">
        <v>163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customFormat="false" ht="15" hidden="false" customHeight="false" outlineLevel="0" collapsed="false">
      <c r="A24" s="23" t="s">
        <v>164</v>
      </c>
      <c r="B24" s="7" t="s">
        <v>90</v>
      </c>
      <c r="C24" s="13" t="n">
        <f aca="false">C6+C7+C10+C11+C12</f>
        <v>21800</v>
      </c>
      <c r="D24" s="13" t="n">
        <f aca="false">D6+D7+D10+D11+D12</f>
        <v>21800</v>
      </c>
      <c r="E24" s="13" t="n">
        <f aca="false">E6+E7+E10+E11+E12</f>
        <v>27400</v>
      </c>
      <c r="F24" s="13" t="n">
        <f aca="false">F6+F7+F10+F11+F12</f>
        <v>36300</v>
      </c>
      <c r="G24" s="13" t="n">
        <f aca="false">G6+G7+G10+G11+G12</f>
        <v>36300</v>
      </c>
      <c r="H24" s="13" t="n">
        <f aca="false">H6+H7+H10+H11+H12</f>
        <v>36300</v>
      </c>
      <c r="I24" s="13" t="n">
        <f aca="false">I6+I7+I10+I11+I12</f>
        <v>44400</v>
      </c>
      <c r="J24" s="13" t="n">
        <f aca="false">J6+J7+J10+J11+J12</f>
        <v>44400</v>
      </c>
      <c r="K24" s="13" t="n">
        <f aca="false">K6+K7+K10+K11+K12</f>
        <v>44400</v>
      </c>
      <c r="L24" s="13" t="n">
        <f aca="false">L6+L7+L10+L11+L12</f>
        <v>44400</v>
      </c>
      <c r="M24" s="13" t="n">
        <f aca="false">M6+M7+M10+M11+M12</f>
        <v>44400</v>
      </c>
      <c r="N24" s="13" t="n">
        <f aca="false">N6+N7+N10+N11+N12</f>
        <v>44400</v>
      </c>
      <c r="O24" s="13" t="n">
        <f aca="false">O6+O7+O10+O11+O12</f>
        <v>62400</v>
      </c>
      <c r="P24" s="13" t="n">
        <f aca="false">P6+P7+P10+P11+P12</f>
        <v>62400</v>
      </c>
      <c r="Q24" s="13" t="n">
        <f aca="false">Q6+Q7+Q10+Q11+Q12</f>
        <v>62400</v>
      </c>
      <c r="R24" s="13" t="n">
        <f aca="false">R6+R7+R10+R11+R12</f>
        <v>62400</v>
      </c>
      <c r="S24" s="13" t="n">
        <f aca="false">S6+S7+S10+S11+S12</f>
        <v>62400</v>
      </c>
      <c r="T24" s="13" t="n">
        <f aca="false">T6+T7+T10+T11+T12</f>
        <v>62400</v>
      </c>
      <c r="U24" s="13" t="n">
        <f aca="false">U6+U7+U10+U11+U12</f>
        <v>73400</v>
      </c>
      <c r="V24" s="13" t="n">
        <f aca="false">V6+V7+V10+V11+V12</f>
        <v>73400</v>
      </c>
      <c r="W24" s="13" t="n">
        <f aca="false">W6+W7+W10+W11+W12</f>
        <v>73400</v>
      </c>
      <c r="X24" s="13" t="n">
        <f aca="false">X6+X7+X10+X11+X12</f>
        <v>73400</v>
      </c>
      <c r="Y24" s="13" t="n">
        <f aca="false">Y6+Y7+Y10+Y11+Y12</f>
        <v>73400</v>
      </c>
      <c r="Z24" s="13" t="n">
        <f aca="false">Z6+Z7+Z10+Z11+Z12</f>
        <v>73400</v>
      </c>
      <c r="AA24" s="13" t="n">
        <f aca="false">SUM(C24:N24)</f>
        <v>446300</v>
      </c>
      <c r="AB24" s="13" t="n">
        <f aca="false">SUM(O24:Z24)</f>
        <v>814800</v>
      </c>
    </row>
    <row r="25" customFormat="false" ht="15" hidden="false" customHeight="false" outlineLevel="0" collapsed="false">
      <c r="A25" s="5" t="s">
        <v>165</v>
      </c>
      <c r="C25" s="25" t="n">
        <f aca="false">SUM(C24:Z24)</f>
        <v>1261100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4"/>
    <col collapsed="false" customWidth="true" hidden="false" outlineLevel="0" max="26" min="3" style="1" width="10"/>
    <col collapsed="false" customWidth="true" hidden="false" outlineLevel="0" max="28" min="27" style="1" width="13"/>
  </cols>
  <sheetData>
    <row r="1" customFormat="false" ht="21.75" hidden="false" customHeight="true" outlineLevel="0" collapsed="false">
      <c r="A1" s="2" t="s">
        <v>166</v>
      </c>
    </row>
    <row r="2" customFormat="false" ht="15" hidden="false" customHeight="false" outlineLevel="0" collapsed="false">
      <c r="A2" s="7" t="s">
        <v>167</v>
      </c>
    </row>
    <row r="4" customFormat="false" ht="15" hidden="false" customHeight="false" outlineLevel="0" collapsed="false">
      <c r="A4" s="5" t="s">
        <v>42</v>
      </c>
      <c r="B4" s="5" t="s">
        <v>43</v>
      </c>
      <c r="C4" s="8" t="s">
        <v>44</v>
      </c>
      <c r="D4" s="8" t="s">
        <v>45</v>
      </c>
      <c r="E4" s="8" t="s">
        <v>46</v>
      </c>
      <c r="F4" s="8" t="s">
        <v>47</v>
      </c>
      <c r="G4" s="8" t="s">
        <v>48</v>
      </c>
      <c r="H4" s="8" t="s">
        <v>49</v>
      </c>
      <c r="I4" s="8" t="s">
        <v>50</v>
      </c>
      <c r="J4" s="8" t="s">
        <v>51</v>
      </c>
      <c r="K4" s="8" t="s">
        <v>52</v>
      </c>
      <c r="L4" s="8" t="s">
        <v>53</v>
      </c>
      <c r="M4" s="8" t="s">
        <v>54</v>
      </c>
      <c r="N4" s="8" t="s">
        <v>55</v>
      </c>
      <c r="O4" s="8" t="s">
        <v>56</v>
      </c>
      <c r="P4" s="8" t="s">
        <v>57</v>
      </c>
      <c r="Q4" s="8" t="s">
        <v>58</v>
      </c>
      <c r="R4" s="8" t="s">
        <v>59</v>
      </c>
      <c r="S4" s="8" t="s">
        <v>60</v>
      </c>
      <c r="T4" s="8" t="s">
        <v>61</v>
      </c>
      <c r="U4" s="8" t="s">
        <v>62</v>
      </c>
      <c r="V4" s="8" t="s">
        <v>63</v>
      </c>
      <c r="W4" s="8" t="s">
        <v>64</v>
      </c>
      <c r="X4" s="8" t="s">
        <v>65</v>
      </c>
      <c r="Y4" s="8" t="s">
        <v>66</v>
      </c>
      <c r="Z4" s="8" t="s">
        <v>67</v>
      </c>
      <c r="AA4" s="8" t="s">
        <v>68</v>
      </c>
      <c r="AB4" s="8" t="s">
        <v>69</v>
      </c>
    </row>
    <row r="5" customFormat="false" ht="15" hidden="false" customHeight="false" outlineLevel="0" collapsed="false">
      <c r="A5" s="4" t="s">
        <v>168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15" hidden="false" customHeight="false" outlineLevel="0" collapsed="false">
      <c r="A6" s="9" t="s">
        <v>169</v>
      </c>
      <c r="B6" s="7" t="s">
        <v>90</v>
      </c>
      <c r="C6" s="18" t="n">
        <f aca="false">'Umsatz 24M'!C17*(1-Annahmen!C45)</f>
        <v>0</v>
      </c>
      <c r="D6" s="18" t="n">
        <f aca="false">'Umsatz 24M'!D17*(1-Annahmen!D45)+'Umsatz 24M'!C17*Annahmen!C45</f>
        <v>0</v>
      </c>
      <c r="E6" s="18" t="n">
        <f aca="false">'Umsatz 24M'!E17*(1-Annahmen!E45)+'Umsatz 24M'!D17*Annahmen!D45</f>
        <v>927.3</v>
      </c>
      <c r="F6" s="18" t="n">
        <f aca="false">'Umsatz 24M'!F17*(1-Annahmen!F45)+'Umsatz 24M'!E17*Annahmen!E45</f>
        <v>6243.3</v>
      </c>
      <c r="G6" s="18" t="n">
        <f aca="false">'Umsatz 24M'!G17*(1-Annahmen!G45)+'Umsatz 24M'!F17*Annahmen!F45</f>
        <v>11394.3</v>
      </c>
      <c r="H6" s="18" t="n">
        <f aca="false">'Umsatz 24M'!H17*(1-Annahmen!H45)+'Umsatz 24M'!G17*Annahmen!G45</f>
        <v>17171.4</v>
      </c>
      <c r="I6" s="18" t="n">
        <f aca="false">'Umsatz 24M'!I17*(1-Annahmen!I45)+'Umsatz 24M'!H17*Annahmen!H45</f>
        <v>20064.9</v>
      </c>
      <c r="J6" s="18" t="n">
        <f aca="false">'Umsatz 24M'!J17*(1-Annahmen!J45)+'Umsatz 24M'!I17*Annahmen!I45</f>
        <v>33912.4</v>
      </c>
      <c r="K6" s="18" t="n">
        <f aca="false">'Umsatz 24M'!K17*(1-Annahmen!K45)+'Umsatz 24M'!J17*Annahmen!J45</f>
        <v>47755.9</v>
      </c>
      <c r="L6" s="18" t="n">
        <f aca="false">'Umsatz 24M'!L17*(1-Annahmen!L45)+'Umsatz 24M'!K17*Annahmen!K45</f>
        <v>46573.4</v>
      </c>
      <c r="M6" s="18" t="n">
        <f aca="false">'Umsatz 24M'!M17*(1-Annahmen!M45)+'Umsatz 24M'!L17*Annahmen!L45</f>
        <v>56581.9</v>
      </c>
      <c r="N6" s="18" t="n">
        <f aca="false">'Umsatz 24M'!N17*(1-Annahmen!N45)+'Umsatz 24M'!M17*Annahmen!M45</f>
        <v>71174.4</v>
      </c>
      <c r="O6" s="18" t="n">
        <f aca="false">'Umsatz 24M'!O17*(1-Annahmen!O45)+'Umsatz 24M'!N17*Annahmen!N45</f>
        <v>66405.4</v>
      </c>
      <c r="P6" s="18" t="n">
        <f aca="false">'Umsatz 24M'!P17*(1-Annahmen!P45)+'Umsatz 24M'!O17*Annahmen!O45</f>
        <v>83969.9</v>
      </c>
      <c r="Q6" s="18" t="n">
        <f aca="false">'Umsatz 24M'!Q17*(1-Annahmen!Q45)+'Umsatz 24M'!P17*Annahmen!P45</f>
        <v>96715</v>
      </c>
      <c r="R6" s="18" t="n">
        <f aca="false">'Umsatz 24M'!R17*(1-Annahmen!R45)+'Umsatz 24M'!Q17*Annahmen!Q45</f>
        <v>92587.9</v>
      </c>
      <c r="S6" s="18" t="n">
        <f aca="false">'Umsatz 24M'!S17*(1-Annahmen!S45)+'Umsatz 24M'!R17*Annahmen!R45</f>
        <v>108188</v>
      </c>
      <c r="T6" s="18" t="n">
        <f aca="false">'Umsatz 24M'!T17*(1-Annahmen!T45)+'Umsatz 24M'!S17*Annahmen!S45</f>
        <v>109520.9</v>
      </c>
      <c r="U6" s="18" t="n">
        <f aca="false">'Umsatz 24M'!U17*(1-Annahmen!U45)+'Umsatz 24M'!T17*Annahmen!T45</f>
        <v>115761</v>
      </c>
      <c r="V6" s="18" t="n">
        <f aca="false">'Umsatz 24M'!V17*(1-Annahmen!V45)+'Umsatz 24M'!U17*Annahmen!U45</f>
        <v>129378.9</v>
      </c>
      <c r="W6" s="18" t="n">
        <f aca="false">'Umsatz 24M'!W17*(1-Annahmen!W45)+'Umsatz 24M'!V17*Annahmen!V45</f>
        <v>125374</v>
      </c>
      <c r="X6" s="18" t="n">
        <f aca="false">'Umsatz 24M'!X17*(1-Annahmen!X45)+'Umsatz 24M'!W17*Annahmen!W45</f>
        <v>120071.9</v>
      </c>
      <c r="Y6" s="18" t="n">
        <f aca="false">'Umsatz 24M'!Y17*(1-Annahmen!Y45)+'Umsatz 24M'!X17*Annahmen!X45</f>
        <v>143872</v>
      </c>
      <c r="Z6" s="18" t="n">
        <f aca="false">'Umsatz 24M'!Z17*(1-Annahmen!Z45)+'Umsatz 24M'!Y17*Annahmen!Y45</f>
        <v>147704.9</v>
      </c>
      <c r="AA6" s="13" t="n">
        <f aca="false">SUM(C6:N6)</f>
        <v>311799.2</v>
      </c>
      <c r="AB6" s="13" t="n">
        <f aca="false">SUM(O6:Z6)</f>
        <v>1339549.8</v>
      </c>
    </row>
    <row r="8" customFormat="false" ht="15" hidden="false" customHeight="false" outlineLevel="0" collapsed="false">
      <c r="A8" s="4" t="s">
        <v>170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customFormat="false" ht="15" hidden="false" customHeight="false" outlineLevel="0" collapsed="false">
      <c r="A9" s="9" t="s">
        <v>146</v>
      </c>
      <c r="B9" s="7" t="s">
        <v>90</v>
      </c>
      <c r="C9" s="18" t="n">
        <f aca="false">'Kosten 24M'!C15</f>
        <v>22890</v>
      </c>
      <c r="D9" s="18" t="n">
        <f aca="false">'Kosten 24M'!D15</f>
        <v>22890</v>
      </c>
      <c r="E9" s="18" t="n">
        <f aca="false">'Kosten 24M'!E15</f>
        <v>28770</v>
      </c>
      <c r="F9" s="18" t="n">
        <f aca="false">'Kosten 24M'!F15</f>
        <v>41790</v>
      </c>
      <c r="G9" s="18" t="n">
        <f aca="false">'Kosten 24M'!G15</f>
        <v>41790</v>
      </c>
      <c r="H9" s="18" t="n">
        <f aca="false">'Kosten 24M'!H15</f>
        <v>41790</v>
      </c>
      <c r="I9" s="18" t="n">
        <f aca="false">'Kosten 24M'!I15</f>
        <v>50295</v>
      </c>
      <c r="J9" s="18" t="n">
        <f aca="false">'Kosten 24M'!J15</f>
        <v>51870</v>
      </c>
      <c r="K9" s="18" t="n">
        <f aca="false">'Kosten 24M'!K15</f>
        <v>51870</v>
      </c>
      <c r="L9" s="18" t="n">
        <f aca="false">'Kosten 24M'!L15</f>
        <v>51870</v>
      </c>
      <c r="M9" s="18" t="n">
        <f aca="false">'Kosten 24M'!M15</f>
        <v>51870</v>
      </c>
      <c r="N9" s="18" t="n">
        <f aca="false">'Kosten 24M'!N15</f>
        <v>51870</v>
      </c>
      <c r="O9" s="18" t="n">
        <f aca="false">'Kosten 24M'!O15</f>
        <v>75285</v>
      </c>
      <c r="P9" s="18" t="n">
        <f aca="false">'Kosten 24M'!P15</f>
        <v>75285</v>
      </c>
      <c r="Q9" s="18" t="n">
        <f aca="false">'Kosten 24M'!Q15</f>
        <v>75285</v>
      </c>
      <c r="R9" s="18" t="n">
        <f aca="false">'Kosten 24M'!R15</f>
        <v>75285</v>
      </c>
      <c r="S9" s="18" t="n">
        <f aca="false">'Kosten 24M'!S15</f>
        <v>75285</v>
      </c>
      <c r="T9" s="18" t="n">
        <f aca="false">'Kosten 24M'!T15</f>
        <v>75285</v>
      </c>
      <c r="U9" s="18" t="n">
        <f aca="false">'Kosten 24M'!U15</f>
        <v>86835</v>
      </c>
      <c r="V9" s="18" t="n">
        <f aca="false">'Kosten 24M'!V15</f>
        <v>86835</v>
      </c>
      <c r="W9" s="18" t="n">
        <f aca="false">'Kosten 24M'!W15</f>
        <v>86835</v>
      </c>
      <c r="X9" s="18" t="n">
        <f aca="false">'Kosten 24M'!X15</f>
        <v>86835</v>
      </c>
      <c r="Y9" s="18" t="n">
        <f aca="false">'Kosten 24M'!Y15</f>
        <v>86835</v>
      </c>
      <c r="Z9" s="18" t="n">
        <f aca="false">'Kosten 24M'!Z15</f>
        <v>86835</v>
      </c>
      <c r="AA9" s="13" t="n">
        <f aca="false">SUM(C9:N9)</f>
        <v>509565</v>
      </c>
      <c r="AB9" s="13" t="n">
        <f aca="false">SUM(O9:Z9)</f>
        <v>972720</v>
      </c>
    </row>
    <row r="10" customFormat="false" ht="15" hidden="false" customHeight="false" outlineLevel="0" collapsed="false">
      <c r="A10" s="9" t="s">
        <v>171</v>
      </c>
      <c r="B10" s="7" t="s">
        <v>90</v>
      </c>
      <c r="C10" s="18" t="n">
        <f aca="false">Annahmen!C42+Annahmen!C43</f>
        <v>0</v>
      </c>
      <c r="D10" s="18" t="n">
        <f aca="false">Annahmen!D42+Annahmen!D43</f>
        <v>25000</v>
      </c>
      <c r="E10" s="18" t="n">
        <f aca="false">Annahmen!E42+Annahmen!E43</f>
        <v>45000</v>
      </c>
      <c r="F10" s="18" t="n">
        <f aca="false">Annahmen!F42+Annahmen!F43</f>
        <v>40000</v>
      </c>
      <c r="G10" s="18" t="n">
        <f aca="false">Annahmen!G42+Annahmen!G43</f>
        <v>25000</v>
      </c>
      <c r="H10" s="18" t="n">
        <f aca="false">Annahmen!H42+Annahmen!H43</f>
        <v>0</v>
      </c>
      <c r="I10" s="18" t="n">
        <f aca="false">Annahmen!I42+Annahmen!I43</f>
        <v>25000</v>
      </c>
      <c r="J10" s="18" t="n">
        <f aca="false">Annahmen!J42+Annahmen!J43</f>
        <v>20000</v>
      </c>
      <c r="K10" s="18" t="n">
        <f aca="false">Annahmen!K42+Annahmen!K43</f>
        <v>0</v>
      </c>
      <c r="L10" s="18" t="n">
        <f aca="false">Annahmen!L42+Annahmen!L43</f>
        <v>0</v>
      </c>
      <c r="M10" s="18" t="n">
        <f aca="false">Annahmen!M42+Annahmen!M43</f>
        <v>0</v>
      </c>
      <c r="N10" s="18" t="n">
        <f aca="false">Annahmen!N42+Annahmen!N43</f>
        <v>0</v>
      </c>
      <c r="O10" s="18" t="n">
        <f aca="false">Annahmen!O42+Annahmen!O43</f>
        <v>0</v>
      </c>
      <c r="P10" s="18" t="n">
        <f aca="false">Annahmen!P42+Annahmen!P43</f>
        <v>0</v>
      </c>
      <c r="Q10" s="18" t="n">
        <f aca="false">Annahmen!Q42+Annahmen!Q43</f>
        <v>0</v>
      </c>
      <c r="R10" s="18" t="n">
        <f aca="false">Annahmen!R42+Annahmen!R43</f>
        <v>0</v>
      </c>
      <c r="S10" s="18" t="n">
        <f aca="false">Annahmen!S42+Annahmen!S43</f>
        <v>0</v>
      </c>
      <c r="T10" s="18" t="n">
        <f aca="false">Annahmen!T42+Annahmen!T43</f>
        <v>0</v>
      </c>
      <c r="U10" s="18" t="n">
        <f aca="false">Annahmen!U42+Annahmen!U43</f>
        <v>0</v>
      </c>
      <c r="V10" s="18" t="n">
        <f aca="false">Annahmen!V42+Annahmen!V43</f>
        <v>0</v>
      </c>
      <c r="W10" s="18" t="n">
        <f aca="false">Annahmen!W42+Annahmen!W43</f>
        <v>0</v>
      </c>
      <c r="X10" s="18" t="n">
        <f aca="false">Annahmen!X42+Annahmen!X43</f>
        <v>0</v>
      </c>
      <c r="Y10" s="18" t="n">
        <f aca="false">Annahmen!Y42+Annahmen!Y43</f>
        <v>0</v>
      </c>
      <c r="Z10" s="18" t="n">
        <f aca="false">Annahmen!Z42+Annahmen!Z43</f>
        <v>0</v>
      </c>
      <c r="AA10" s="13" t="n">
        <f aca="false">SUM(C10:N10)</f>
        <v>180000</v>
      </c>
      <c r="AB10" s="13" t="n">
        <f aca="false">SUM(O10:Z10)</f>
        <v>0</v>
      </c>
    </row>
    <row r="11" customFormat="false" ht="15" hidden="false" customHeight="false" outlineLevel="0" collapsed="false">
      <c r="A11" s="9" t="s">
        <v>172</v>
      </c>
      <c r="B11" s="7" t="s">
        <v>90</v>
      </c>
      <c r="C11" s="18" t="n">
        <f aca="false">Annahmen!C44</f>
        <v>0</v>
      </c>
      <c r="D11" s="18" t="n">
        <f aca="false">Annahmen!D44</f>
        <v>0</v>
      </c>
      <c r="E11" s="18" t="n">
        <f aca="false">Annahmen!E44</f>
        <v>16800</v>
      </c>
      <c r="F11" s="18" t="n">
        <f aca="false">Annahmen!F44</f>
        <v>0</v>
      </c>
      <c r="G11" s="18" t="n">
        <f aca="false">Annahmen!G44</f>
        <v>0</v>
      </c>
      <c r="H11" s="18" t="n">
        <f aca="false">Annahmen!H44</f>
        <v>0</v>
      </c>
      <c r="I11" s="18" t="n">
        <f aca="false">Annahmen!I44</f>
        <v>0</v>
      </c>
      <c r="J11" s="18" t="n">
        <f aca="false">Annahmen!J44</f>
        <v>0</v>
      </c>
      <c r="K11" s="18" t="n">
        <f aca="false">Annahmen!K44</f>
        <v>0</v>
      </c>
      <c r="L11" s="18" t="n">
        <f aca="false">Annahmen!L44</f>
        <v>0</v>
      </c>
      <c r="M11" s="18" t="n">
        <f aca="false">Annahmen!M44</f>
        <v>0</v>
      </c>
      <c r="N11" s="18" t="n">
        <f aca="false">Annahmen!N44</f>
        <v>0</v>
      </c>
      <c r="O11" s="18" t="n">
        <f aca="false">Annahmen!O44</f>
        <v>0</v>
      </c>
      <c r="P11" s="18" t="n">
        <f aca="false">Annahmen!P44</f>
        <v>0</v>
      </c>
      <c r="Q11" s="18" t="n">
        <f aca="false">Annahmen!Q44</f>
        <v>0</v>
      </c>
      <c r="R11" s="18" t="n">
        <f aca="false">Annahmen!R44</f>
        <v>0</v>
      </c>
      <c r="S11" s="18" t="n">
        <f aca="false">Annahmen!S44</f>
        <v>0</v>
      </c>
      <c r="T11" s="18" t="n">
        <f aca="false">Annahmen!T44</f>
        <v>0</v>
      </c>
      <c r="U11" s="18" t="n">
        <f aca="false">Annahmen!U44</f>
        <v>0</v>
      </c>
      <c r="V11" s="18" t="n">
        <f aca="false">Annahmen!V44</f>
        <v>0</v>
      </c>
      <c r="W11" s="18" t="n">
        <f aca="false">Annahmen!W44</f>
        <v>0</v>
      </c>
      <c r="X11" s="18" t="n">
        <f aca="false">Annahmen!X44</f>
        <v>0</v>
      </c>
      <c r="Y11" s="18" t="n">
        <f aca="false">Annahmen!Y44</f>
        <v>0</v>
      </c>
      <c r="Z11" s="18" t="n">
        <f aca="false">Annahmen!Z44</f>
        <v>0</v>
      </c>
      <c r="AA11" s="13" t="n">
        <f aca="false">SUM(C11:N11)</f>
        <v>16800</v>
      </c>
      <c r="AB11" s="13" t="n">
        <f aca="false">SUM(O11:Z11)</f>
        <v>0</v>
      </c>
    </row>
    <row r="12" customFormat="false" ht="15" hidden="false" customHeight="false" outlineLevel="0" collapsed="false">
      <c r="A12" s="23" t="s">
        <v>173</v>
      </c>
      <c r="B12" s="7" t="s">
        <v>90</v>
      </c>
      <c r="C12" s="13" t="n">
        <f aca="false">SUM(C9:C11)</f>
        <v>22890</v>
      </c>
      <c r="D12" s="13" t="n">
        <f aca="false">SUM(D9:D11)</f>
        <v>47890</v>
      </c>
      <c r="E12" s="13" t="n">
        <f aca="false">SUM(E9:E11)</f>
        <v>90570</v>
      </c>
      <c r="F12" s="13" t="n">
        <f aca="false">SUM(F9:F11)</f>
        <v>81790</v>
      </c>
      <c r="G12" s="13" t="n">
        <f aca="false">SUM(G9:G11)</f>
        <v>66790</v>
      </c>
      <c r="H12" s="13" t="n">
        <f aca="false">SUM(H9:H11)</f>
        <v>41790</v>
      </c>
      <c r="I12" s="13" t="n">
        <f aca="false">SUM(I9:I11)</f>
        <v>75295</v>
      </c>
      <c r="J12" s="13" t="n">
        <f aca="false">SUM(J9:J11)</f>
        <v>71870</v>
      </c>
      <c r="K12" s="13" t="n">
        <f aca="false">SUM(K9:K11)</f>
        <v>51870</v>
      </c>
      <c r="L12" s="13" t="n">
        <f aca="false">SUM(L9:L11)</f>
        <v>51870</v>
      </c>
      <c r="M12" s="13" t="n">
        <f aca="false">SUM(M9:M11)</f>
        <v>51870</v>
      </c>
      <c r="N12" s="13" t="n">
        <f aca="false">SUM(N9:N11)</f>
        <v>51870</v>
      </c>
      <c r="O12" s="13" t="n">
        <f aca="false">SUM(O9:O11)</f>
        <v>75285</v>
      </c>
      <c r="P12" s="13" t="n">
        <f aca="false">SUM(P9:P11)</f>
        <v>75285</v>
      </c>
      <c r="Q12" s="13" t="n">
        <f aca="false">SUM(Q9:Q11)</f>
        <v>75285</v>
      </c>
      <c r="R12" s="13" t="n">
        <f aca="false">SUM(R9:R11)</f>
        <v>75285</v>
      </c>
      <c r="S12" s="13" t="n">
        <f aca="false">SUM(S9:S11)</f>
        <v>75285</v>
      </c>
      <c r="T12" s="13" t="n">
        <f aca="false">SUM(T9:T11)</f>
        <v>75285</v>
      </c>
      <c r="U12" s="13" t="n">
        <f aca="false">SUM(U9:U11)</f>
        <v>86835</v>
      </c>
      <c r="V12" s="13" t="n">
        <f aca="false">SUM(V9:V11)</f>
        <v>86835</v>
      </c>
      <c r="W12" s="13" t="n">
        <f aca="false">SUM(W9:W11)</f>
        <v>86835</v>
      </c>
      <c r="X12" s="13" t="n">
        <f aca="false">SUM(X9:X11)</f>
        <v>86835</v>
      </c>
      <c r="Y12" s="13" t="n">
        <f aca="false">SUM(Y9:Y11)</f>
        <v>86835</v>
      </c>
      <c r="Z12" s="13" t="n">
        <f aca="false">SUM(Z9:Z11)</f>
        <v>86835</v>
      </c>
      <c r="AA12" s="13" t="n">
        <f aca="false">SUM(C12:N12)</f>
        <v>706365</v>
      </c>
      <c r="AB12" s="13" t="n">
        <f aca="false">SUM(O12:Z12)</f>
        <v>972720</v>
      </c>
    </row>
    <row r="14" customFormat="false" ht="15" hidden="false" customHeight="false" outlineLevel="0" collapsed="false">
      <c r="A14" s="4" t="s">
        <v>174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customFormat="false" ht="15" hidden="false" customHeight="false" outlineLevel="0" collapsed="false">
      <c r="A15" s="23" t="s">
        <v>175</v>
      </c>
      <c r="B15" s="7" t="s">
        <v>90</v>
      </c>
      <c r="C15" s="13" t="n">
        <f aca="false">C6-C12</f>
        <v>-22890</v>
      </c>
      <c r="D15" s="13" t="n">
        <f aca="false">D6-D12</f>
        <v>-47890</v>
      </c>
      <c r="E15" s="13" t="n">
        <f aca="false">E6-E12</f>
        <v>-89642.7</v>
      </c>
      <c r="F15" s="13" t="n">
        <f aca="false">F6-F12</f>
        <v>-75546.7</v>
      </c>
      <c r="G15" s="13" t="n">
        <f aca="false">G6-G12</f>
        <v>-55395.7</v>
      </c>
      <c r="H15" s="13" t="n">
        <f aca="false">H6-H12</f>
        <v>-24618.6</v>
      </c>
      <c r="I15" s="13" t="n">
        <f aca="false">I6-I12</f>
        <v>-55230.1</v>
      </c>
      <c r="J15" s="13" t="n">
        <f aca="false">J6-J12</f>
        <v>-37957.6</v>
      </c>
      <c r="K15" s="13" t="n">
        <f aca="false">K6-K12</f>
        <v>-4114.09999999999</v>
      </c>
      <c r="L15" s="13" t="n">
        <f aca="false">L6-L12</f>
        <v>-5296.6</v>
      </c>
      <c r="M15" s="13" t="n">
        <f aca="false">M6-M12</f>
        <v>4711.90000000001</v>
      </c>
      <c r="N15" s="13" t="n">
        <f aca="false">N6-N12</f>
        <v>19304.4</v>
      </c>
      <c r="O15" s="13" t="n">
        <f aca="false">O6-O12</f>
        <v>-8879.59999999999</v>
      </c>
      <c r="P15" s="13" t="n">
        <f aca="false">P6-P12</f>
        <v>8684.90000000001</v>
      </c>
      <c r="Q15" s="13" t="n">
        <f aca="false">Q6-Q12</f>
        <v>21430</v>
      </c>
      <c r="R15" s="13" t="n">
        <f aca="false">R6-R12</f>
        <v>17302.9</v>
      </c>
      <c r="S15" s="13" t="n">
        <f aca="false">S6-S12</f>
        <v>32903</v>
      </c>
      <c r="T15" s="13" t="n">
        <f aca="false">T6-T12</f>
        <v>34235.9</v>
      </c>
      <c r="U15" s="13" t="n">
        <f aca="false">U6-U12</f>
        <v>28926</v>
      </c>
      <c r="V15" s="13" t="n">
        <f aca="false">V6-V12</f>
        <v>42543.9</v>
      </c>
      <c r="W15" s="13" t="n">
        <f aca="false">W6-W12</f>
        <v>38539</v>
      </c>
      <c r="X15" s="13" t="n">
        <f aca="false">X6-X12</f>
        <v>33236.9</v>
      </c>
      <c r="Y15" s="13" t="n">
        <f aca="false">Y6-Y12</f>
        <v>57037</v>
      </c>
      <c r="Z15" s="13" t="n">
        <f aca="false">Z6-Z12</f>
        <v>60869.9</v>
      </c>
      <c r="AA15" s="13" t="n">
        <f aca="false">SUM(C15:N15)</f>
        <v>-394565.8</v>
      </c>
      <c r="AB15" s="13" t="n">
        <f aca="false">SUM(O15:Z15)</f>
        <v>366829.8</v>
      </c>
    </row>
    <row r="16" customFormat="false" ht="15" hidden="false" customHeight="false" outlineLevel="0" collapsed="false">
      <c r="A16" s="23" t="s">
        <v>176</v>
      </c>
      <c r="B16" s="7" t="s">
        <v>90</v>
      </c>
      <c r="C16" s="21" t="n">
        <f aca="false">C15</f>
        <v>-22890</v>
      </c>
      <c r="D16" s="21" t="n">
        <f aca="false">C16+D15</f>
        <v>-70780</v>
      </c>
      <c r="E16" s="21" t="n">
        <f aca="false">D16+E15</f>
        <v>-160422.7</v>
      </c>
      <c r="F16" s="21" t="n">
        <f aca="false">E16+F15</f>
        <v>-235969.4</v>
      </c>
      <c r="G16" s="21" t="n">
        <f aca="false">F16+G15</f>
        <v>-291365.1</v>
      </c>
      <c r="H16" s="21" t="n">
        <f aca="false">G16+H15</f>
        <v>-315983.7</v>
      </c>
      <c r="I16" s="21" t="n">
        <f aca="false">H16+I15</f>
        <v>-371213.8</v>
      </c>
      <c r="J16" s="21" t="n">
        <f aca="false">I16+J15</f>
        <v>-409171.4</v>
      </c>
      <c r="K16" s="21" t="n">
        <f aca="false">J16+K15</f>
        <v>-413285.5</v>
      </c>
      <c r="L16" s="21" t="n">
        <f aca="false">K16+L15</f>
        <v>-418582.1</v>
      </c>
      <c r="M16" s="21" t="n">
        <f aca="false">L16+M15</f>
        <v>-413870.2</v>
      </c>
      <c r="N16" s="21" t="n">
        <f aca="false">M16+N15</f>
        <v>-394565.8</v>
      </c>
      <c r="O16" s="21" t="n">
        <f aca="false">N16+O15</f>
        <v>-403445.4</v>
      </c>
      <c r="P16" s="21" t="n">
        <f aca="false">O16+P15</f>
        <v>-394760.5</v>
      </c>
      <c r="Q16" s="21" t="n">
        <f aca="false">P16+Q15</f>
        <v>-373330.5</v>
      </c>
      <c r="R16" s="21" t="n">
        <f aca="false">Q16+R15</f>
        <v>-356027.6</v>
      </c>
      <c r="S16" s="21" t="n">
        <f aca="false">R16+S15</f>
        <v>-323124.6</v>
      </c>
      <c r="T16" s="21" t="n">
        <f aca="false">S16+T15</f>
        <v>-288888.7</v>
      </c>
      <c r="U16" s="21" t="n">
        <f aca="false">T16+U15</f>
        <v>-259962.7</v>
      </c>
      <c r="V16" s="21" t="n">
        <f aca="false">U16+V15</f>
        <v>-217418.8</v>
      </c>
      <c r="W16" s="21" t="n">
        <f aca="false">V16+W15</f>
        <v>-178879.8</v>
      </c>
      <c r="X16" s="21" t="n">
        <f aca="false">W16+X15</f>
        <v>-145642.9</v>
      </c>
      <c r="Y16" s="21" t="n">
        <f aca="false">X16+Y15</f>
        <v>-88605.8999999998</v>
      </c>
      <c r="Z16" s="21" t="n">
        <f aca="false">Y16+Z15</f>
        <v>-27735.9999999998</v>
      </c>
    </row>
    <row r="18" customFormat="false" ht="15" hidden="false" customHeight="false" outlineLevel="0" collapsed="false">
      <c r="A18" s="4" t="s">
        <v>177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customFormat="false" ht="15" hidden="false" customHeight="false" outlineLevel="0" collapsed="false">
      <c r="A19" s="5" t="s">
        <v>178</v>
      </c>
      <c r="C19" s="25" t="n">
        <f aca="false">-MIN(C16:Z16)</f>
        <v>418582.1</v>
      </c>
      <c r="E19" s="7" t="s">
        <v>179</v>
      </c>
    </row>
    <row r="20" customFormat="false" ht="15" hidden="false" customHeight="false" outlineLevel="0" collapsed="false">
      <c r="A20" s="5" t="s">
        <v>180</v>
      </c>
      <c r="C20" s="26" t="n">
        <f aca="false">MATCH(MIN(C16:Z16),C16:Z16,0)</f>
        <v>10</v>
      </c>
      <c r="E20" s="7" t="s">
        <v>181</v>
      </c>
    </row>
    <row r="21" customFormat="false" ht="15" hidden="false" customHeight="false" outlineLevel="0" collapsed="false">
      <c r="A21" s="5" t="s">
        <v>182</v>
      </c>
      <c r="C21" s="27" t="n">
        <f aca="false">C19*0.2</f>
        <v>83716.42</v>
      </c>
      <c r="E21" s="7" t="s">
        <v>183</v>
      </c>
    </row>
    <row r="22" customFormat="false" ht="15" hidden="false" customHeight="false" outlineLevel="0" collapsed="false">
      <c r="A22" s="5" t="s">
        <v>184</v>
      </c>
      <c r="C22" s="25" t="n">
        <f aca="false">C19*1.2</f>
        <v>502298.52</v>
      </c>
      <c r="E22" s="7" t="s">
        <v>185</v>
      </c>
    </row>
    <row r="23" customFormat="false" ht="15" hidden="false" customHeight="false" outlineLevel="0" collapsed="false">
      <c r="A23" s="5" t="s">
        <v>186</v>
      </c>
      <c r="C23" s="25" t="n">
        <f aca="false">Kapitalbedarf!C6</f>
        <v>750000</v>
      </c>
      <c r="E23" s="7" t="s">
        <v>187</v>
      </c>
    </row>
    <row r="24" customFormat="false" ht="15" hidden="false" customHeight="false" outlineLevel="0" collapsed="false">
      <c r="A24" s="5" t="s">
        <v>188</v>
      </c>
      <c r="C24" s="27" t="n">
        <f aca="false">SUM('Kosten 24M'!C24:Z24)</f>
        <v>1261100</v>
      </c>
      <c r="E24" s="7" t="s">
        <v>189</v>
      </c>
    </row>
    <row r="25" customFormat="false" ht="15" hidden="false" customHeight="false" outlineLevel="0" collapsed="false">
      <c r="A25" s="5" t="s">
        <v>190</v>
      </c>
      <c r="C25" s="26" t="n">
        <f aca="false">MATCH(TRUE(),INDEX('Kosten 24M'!C18:Z18&gt;0,0),0)</f>
        <v>11</v>
      </c>
      <c r="E25" s="7" t="s">
        <v>191</v>
      </c>
    </row>
    <row r="26" customFormat="false" ht="15" hidden="false" customHeight="false" outlineLevel="0" collapsed="false">
      <c r="A26" s="5" t="s">
        <v>192</v>
      </c>
      <c r="C26" s="26" t="n">
        <f aca="false">MATCH(1,'Kosten 24M'!C21:Z21,0)</f>
        <v>14</v>
      </c>
      <c r="E26" s="7" t="s">
        <v>193</v>
      </c>
    </row>
    <row r="27" customFormat="false" ht="15" hidden="false" customHeight="false" outlineLevel="0" collapsed="false">
      <c r="A27" s="5" t="s">
        <v>194</v>
      </c>
      <c r="C27" s="5" t="str">
        <f aca="false">IFERROR(MATCH(TRUE(),INDEX(C16:Z16&gt;0,0),0),"nach M24")</f>
        <v>nach M24</v>
      </c>
      <c r="E27" s="7" t="s">
        <v>195</v>
      </c>
    </row>
    <row r="28" customFormat="false" ht="15" hidden="false" customHeight="false" outlineLevel="0" collapsed="false">
      <c r="A28" s="5" t="s">
        <v>196</v>
      </c>
      <c r="C28" s="28" t="n">
        <f aca="false">Kapitalbedarf!C6/SUM('Kosten 24M'!C24:Z24)</f>
        <v>0.594718896201729</v>
      </c>
      <c r="E28" s="7" t="s">
        <v>197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4" min="2" style="1" width="18"/>
    <col collapsed="false" customWidth="true" hidden="false" outlineLevel="0" max="5" min="5" style="1" width="56"/>
  </cols>
  <sheetData>
    <row r="1" customFormat="false" ht="21.75" hidden="false" customHeight="true" outlineLevel="0" collapsed="false">
      <c r="A1" s="2" t="s">
        <v>198</v>
      </c>
    </row>
    <row r="2" customFormat="false" ht="15" hidden="false" customHeight="false" outlineLevel="0" collapsed="false">
      <c r="A2" s="7" t="s">
        <v>199</v>
      </c>
    </row>
    <row r="4" customFormat="false" ht="15" hidden="false" customHeight="false" outlineLevel="0" collapsed="false">
      <c r="A4" s="29" t="s">
        <v>42</v>
      </c>
      <c r="B4" s="29" t="s">
        <v>68</v>
      </c>
      <c r="C4" s="29" t="s">
        <v>69</v>
      </c>
      <c r="D4" s="29" t="s">
        <v>200</v>
      </c>
      <c r="E4" s="29" t="s">
        <v>201</v>
      </c>
    </row>
    <row r="5" customFormat="false" ht="15" hidden="false" customHeight="false" outlineLevel="0" collapsed="false">
      <c r="A5" s="4" t="s">
        <v>202</v>
      </c>
      <c r="B5" s="4"/>
      <c r="C5" s="4"/>
      <c r="D5" s="4"/>
      <c r="E5" s="4"/>
    </row>
    <row r="6" customFormat="false" ht="15" hidden="false" customHeight="false" outlineLevel="0" collapsed="false">
      <c r="A6" s="9" t="s">
        <v>71</v>
      </c>
      <c r="B6" s="30" t="n">
        <f aca="false">'Umsatz 24M'!AA6</f>
        <v>40836</v>
      </c>
      <c r="C6" s="30" t="n">
        <f aca="false">'Umsatz 24M'!AB6</f>
        <v>109752</v>
      </c>
      <c r="D6" s="12" t="n">
        <v>208080</v>
      </c>
    </row>
    <row r="7" customFormat="false" ht="15" hidden="false" customHeight="false" outlineLevel="0" collapsed="false">
      <c r="A7" s="9" t="s">
        <v>73</v>
      </c>
      <c r="B7" s="30" t="n">
        <f aca="false">'Umsatz 24M'!AA7</f>
        <v>29670</v>
      </c>
      <c r="C7" s="30" t="n">
        <f aca="false">'Umsatz 24M'!AB7</f>
        <v>97680</v>
      </c>
      <c r="D7" s="12" t="n">
        <v>180000</v>
      </c>
    </row>
    <row r="8" customFormat="false" ht="15" hidden="false" customHeight="false" outlineLevel="0" collapsed="false">
      <c r="A8" s="9" t="s">
        <v>74</v>
      </c>
      <c r="B8" s="30" t="n">
        <f aca="false">'Umsatz 24M'!AA8</f>
        <v>67200</v>
      </c>
      <c r="C8" s="30" t="n">
        <f aca="false">'Umsatz 24M'!AB8</f>
        <v>224400</v>
      </c>
      <c r="D8" s="12" t="n">
        <v>360000</v>
      </c>
    </row>
    <row r="9" customFormat="false" ht="15" hidden="false" customHeight="false" outlineLevel="0" collapsed="false">
      <c r="A9" s="9" t="s">
        <v>75</v>
      </c>
      <c r="B9" s="30" t="n">
        <f aca="false">'Umsatz 24M'!AA9</f>
        <v>30000</v>
      </c>
      <c r="C9" s="30" t="n">
        <f aca="false">'Umsatz 24M'!AB9</f>
        <v>119000</v>
      </c>
      <c r="D9" s="12" t="n">
        <v>228000</v>
      </c>
    </row>
    <row r="10" customFormat="false" ht="15" hidden="false" customHeight="false" outlineLevel="0" collapsed="false">
      <c r="A10" s="9" t="s">
        <v>76</v>
      </c>
      <c r="B10" s="30" t="n">
        <f aca="false">'Umsatz 24M'!AA10</f>
        <v>36000</v>
      </c>
      <c r="C10" s="30" t="n">
        <f aca="false">'Umsatz 24M'!AB10</f>
        <v>126000</v>
      </c>
      <c r="D10" s="12" t="n">
        <v>264000</v>
      </c>
    </row>
    <row r="11" customFormat="false" ht="15" hidden="false" customHeight="false" outlineLevel="0" collapsed="false">
      <c r="A11" s="9" t="s">
        <v>77</v>
      </c>
      <c r="B11" s="30" t="n">
        <f aca="false">'Umsatz 24M'!AA11</f>
        <v>33600</v>
      </c>
      <c r="C11" s="30" t="n">
        <f aca="false">'Umsatz 24M'!AB11</f>
        <v>94500</v>
      </c>
      <c r="D11" s="12" t="n">
        <v>144000</v>
      </c>
    </row>
    <row r="12" customFormat="false" ht="15" hidden="false" customHeight="false" outlineLevel="0" collapsed="false">
      <c r="A12" s="9" t="s">
        <v>79</v>
      </c>
      <c r="B12" s="30" t="n">
        <f aca="false">'Umsatz 24M'!AA12</f>
        <v>26600</v>
      </c>
      <c r="C12" s="30" t="n">
        <f aca="false">'Umsatz 24M'!AB12</f>
        <v>138600</v>
      </c>
      <c r="D12" s="12" t="n">
        <v>300000</v>
      </c>
    </row>
    <row r="13" customFormat="false" ht="15" hidden="false" customHeight="false" outlineLevel="0" collapsed="false">
      <c r="A13" s="9" t="s">
        <v>81</v>
      </c>
      <c r="B13" s="30" t="n">
        <f aca="false">'Umsatz 24M'!AA13</f>
        <v>12000</v>
      </c>
      <c r="C13" s="30" t="n">
        <f aca="false">'Umsatz 24M'!AB13</f>
        <v>64000</v>
      </c>
      <c r="D13" s="12" t="n">
        <v>180000</v>
      </c>
    </row>
    <row r="14" customFormat="false" ht="15" hidden="false" customHeight="false" outlineLevel="0" collapsed="false">
      <c r="A14" s="9" t="s">
        <v>133</v>
      </c>
      <c r="B14" s="30" t="n">
        <f aca="false">'Umsatz 24M'!AA14</f>
        <v>21600</v>
      </c>
      <c r="C14" s="30" t="n">
        <f aca="false">'Umsatz 24M'!AB14</f>
        <v>180400</v>
      </c>
      <c r="D14" s="12" t="n">
        <v>495000</v>
      </c>
    </row>
    <row r="15" customFormat="false" ht="15" hidden="false" customHeight="false" outlineLevel="0" collapsed="false">
      <c r="A15" s="9" t="s">
        <v>135</v>
      </c>
      <c r="B15" s="30" t="n">
        <f aca="false">'Umsatz 24M'!AA15</f>
        <v>18000</v>
      </c>
      <c r="C15" s="30" t="n">
        <f aca="false">'Umsatz 24M'!AB15</f>
        <v>90000</v>
      </c>
      <c r="D15" s="12" t="n">
        <v>220000</v>
      </c>
    </row>
    <row r="16" customFormat="false" ht="15" hidden="false" customHeight="false" outlineLevel="0" collapsed="false">
      <c r="A16" s="9" t="s">
        <v>86</v>
      </c>
      <c r="B16" s="30" t="n">
        <f aca="false">'Umsatz 24M'!AA16</f>
        <v>30000</v>
      </c>
      <c r="C16" s="30" t="n">
        <f aca="false">'Umsatz 24M'!AB16</f>
        <v>122000</v>
      </c>
      <c r="D16" s="12" t="n">
        <v>280000</v>
      </c>
    </row>
    <row r="17" customFormat="false" ht="15" hidden="false" customHeight="false" outlineLevel="0" collapsed="false">
      <c r="A17" s="9" t="s">
        <v>203</v>
      </c>
      <c r="B17" s="12" t="n">
        <v>0</v>
      </c>
      <c r="C17" s="12" t="n">
        <v>0</v>
      </c>
      <c r="D17" s="12" t="n">
        <v>60000</v>
      </c>
      <c r="E17" s="7" t="s">
        <v>204</v>
      </c>
    </row>
    <row r="18" customFormat="false" ht="15" hidden="false" customHeight="false" outlineLevel="0" collapsed="false">
      <c r="A18" s="23" t="s">
        <v>205</v>
      </c>
      <c r="B18" s="21" t="n">
        <f aca="false">SUM(B6:B17)</f>
        <v>345506</v>
      </c>
      <c r="C18" s="21" t="n">
        <f aca="false">SUM(C6:C17)</f>
        <v>1366332</v>
      </c>
      <c r="D18" s="21" t="n">
        <f aca="false">SUM(D6:D17)</f>
        <v>2919080</v>
      </c>
    </row>
    <row r="20" customFormat="false" ht="15" hidden="false" customHeight="false" outlineLevel="0" collapsed="false">
      <c r="A20" s="4" t="s">
        <v>206</v>
      </c>
      <c r="B20" s="4"/>
      <c r="C20" s="4"/>
      <c r="D20" s="4"/>
      <c r="E20" s="4"/>
    </row>
    <row r="21" customFormat="false" ht="15" hidden="false" customHeight="false" outlineLevel="0" collapsed="false">
      <c r="A21" s="9" t="s">
        <v>207</v>
      </c>
      <c r="B21" s="30" t="n">
        <f aca="false">'Kosten 24M'!AA6</f>
        <v>275400</v>
      </c>
      <c r="C21" s="30" t="n">
        <f aca="false">'Kosten 24M'!AB6</f>
        <v>594000</v>
      </c>
      <c r="D21" s="12" t="n">
        <v>1180000</v>
      </c>
      <c r="E21" s="7" t="s">
        <v>208</v>
      </c>
    </row>
    <row r="22" customFormat="false" ht="15" hidden="false" customHeight="false" outlineLevel="0" collapsed="false">
      <c r="A22" s="9" t="s">
        <v>148</v>
      </c>
      <c r="B22" s="30" t="n">
        <f aca="false">'Kosten 24M'!AA7</f>
        <v>56000</v>
      </c>
      <c r="C22" s="30" t="n">
        <f aca="false">'Kosten 24M'!AB7</f>
        <v>72000</v>
      </c>
      <c r="D22" s="12" t="n">
        <v>108000</v>
      </c>
      <c r="E22" s="7" t="s">
        <v>209</v>
      </c>
    </row>
    <row r="23" customFormat="false" ht="15" hidden="false" customHeight="false" outlineLevel="0" collapsed="false">
      <c r="A23" s="9" t="s">
        <v>107</v>
      </c>
      <c r="B23" s="30" t="n">
        <f aca="false">'Kosten 24M'!AA8</f>
        <v>31500</v>
      </c>
      <c r="C23" s="30" t="n">
        <f aca="false">'Kosten 24M'!AB8</f>
        <v>66000</v>
      </c>
      <c r="D23" s="12" t="n">
        <v>145000</v>
      </c>
      <c r="E23" s="7" t="s">
        <v>210</v>
      </c>
    </row>
    <row r="24" customFormat="false" ht="15" hidden="false" customHeight="false" outlineLevel="0" collapsed="false">
      <c r="A24" s="9" t="s">
        <v>150</v>
      </c>
      <c r="B24" s="30" t="n">
        <f aca="false">'Kosten 24M'!AA9</f>
        <v>7500</v>
      </c>
      <c r="C24" s="30" t="n">
        <f aca="false">'Kosten 24M'!AB9</f>
        <v>45600</v>
      </c>
      <c r="D24" s="12" t="n">
        <v>95000</v>
      </c>
      <c r="E24" s="7" t="s">
        <v>211</v>
      </c>
    </row>
    <row r="25" customFormat="false" ht="15" hidden="false" customHeight="false" outlineLevel="0" collapsed="false">
      <c r="A25" s="9" t="s">
        <v>151</v>
      </c>
      <c r="B25" s="30" t="n">
        <f aca="false">'Kosten 24M'!AA10</f>
        <v>64500</v>
      </c>
      <c r="C25" s="30" t="n">
        <f aca="false">'Kosten 24M'!AB10</f>
        <v>72000</v>
      </c>
      <c r="D25" s="12" t="n">
        <v>135000</v>
      </c>
      <c r="E25" s="7"/>
    </row>
    <row r="26" customFormat="false" ht="15" hidden="false" customHeight="false" outlineLevel="0" collapsed="false">
      <c r="A26" s="9" t="s">
        <v>152</v>
      </c>
      <c r="B26" s="30" t="n">
        <f aca="false">'Kosten 24M'!AA11</f>
        <v>27000</v>
      </c>
      <c r="C26" s="30" t="n">
        <f aca="false">'Kosten 24M'!AB11</f>
        <v>45600</v>
      </c>
      <c r="D26" s="12" t="n">
        <v>78000</v>
      </c>
      <c r="E26" s="7"/>
    </row>
    <row r="27" customFormat="false" ht="15" hidden="false" customHeight="false" outlineLevel="0" collapsed="false">
      <c r="A27" s="9" t="s">
        <v>153</v>
      </c>
      <c r="B27" s="30" t="n">
        <f aca="false">'Kosten 24M'!AA12</f>
        <v>23400</v>
      </c>
      <c r="C27" s="30" t="n">
        <f aca="false">'Kosten 24M'!AB12</f>
        <v>31200</v>
      </c>
      <c r="D27" s="12" t="n">
        <v>48000</v>
      </c>
      <c r="E27" s="7"/>
    </row>
    <row r="28" customFormat="false" ht="15" hidden="false" customHeight="false" outlineLevel="0" collapsed="false">
      <c r="A28" s="9" t="s">
        <v>155</v>
      </c>
      <c r="B28" s="30" t="n">
        <f aca="false">'Kosten 24M'!AA14</f>
        <v>24265</v>
      </c>
      <c r="C28" s="30" t="n">
        <f aca="false">'Kosten 24M'!AB14</f>
        <v>46320</v>
      </c>
      <c r="D28" s="12" t="n">
        <v>72000</v>
      </c>
      <c r="E28" s="7"/>
    </row>
    <row r="29" customFormat="false" ht="15" hidden="false" customHeight="false" outlineLevel="0" collapsed="false">
      <c r="A29" s="23" t="s">
        <v>212</v>
      </c>
      <c r="B29" s="21" t="n">
        <f aca="false">SUM(B21:B28)</f>
        <v>509565</v>
      </c>
      <c r="C29" s="21" t="n">
        <f aca="false">SUM(C21:C28)</f>
        <v>972720</v>
      </c>
      <c r="D29" s="21" t="n">
        <f aca="false">SUM(D21:D28)</f>
        <v>1861000</v>
      </c>
    </row>
    <row r="31" customFormat="false" ht="15" hidden="false" customHeight="false" outlineLevel="0" collapsed="false">
      <c r="A31" s="4" t="s">
        <v>157</v>
      </c>
      <c r="B31" s="4"/>
      <c r="C31" s="4"/>
      <c r="D31" s="4"/>
      <c r="E31" s="4"/>
    </row>
    <row r="32" customFormat="false" ht="15" hidden="false" customHeight="false" outlineLevel="0" collapsed="false">
      <c r="A32" s="23" t="s">
        <v>213</v>
      </c>
      <c r="B32" s="13" t="n">
        <f aca="false">B18-B29</f>
        <v>-164059</v>
      </c>
      <c r="C32" s="13" t="n">
        <f aca="false">C18-C29</f>
        <v>393612</v>
      </c>
      <c r="D32" s="13" t="n">
        <f aca="false">D18-D29</f>
        <v>1058080</v>
      </c>
      <c r="E32" s="7" t="s">
        <v>214</v>
      </c>
    </row>
    <row r="33" customFormat="false" ht="15" hidden="false" customHeight="false" outlineLevel="0" collapsed="false">
      <c r="A33" s="9" t="s">
        <v>159</v>
      </c>
      <c r="B33" s="31" t="n">
        <f aca="false">IFERROR(B32/B18,0)</f>
        <v>-0.474836905871389</v>
      </c>
      <c r="C33" s="31" t="n">
        <f aca="false">IFERROR(C32/C18,0)</f>
        <v>0.288079324790754</v>
      </c>
      <c r="D33" s="31" t="n">
        <f aca="false">IFERROR(D32/D18,0)</f>
        <v>0.362470367376023</v>
      </c>
    </row>
    <row r="34" customFormat="false" ht="15" hidden="false" customHeight="false" outlineLevel="0" collapsed="false">
      <c r="A34" s="9" t="s">
        <v>215</v>
      </c>
      <c r="B34" s="18" t="n">
        <f aca="false">-(SUM(Annahmen!C42:Z42)+SUM(Annahmen!C43:Z43))/Annahmen!$C$46</f>
        <v>-36000</v>
      </c>
      <c r="C34" s="18" t="n">
        <f aca="false">-(SUM(Annahmen!C42:Z42)+SUM(Annahmen!C43:Z43))/Annahmen!$C$46</f>
        <v>-36000</v>
      </c>
      <c r="D34" s="18" t="n">
        <f aca="false">-(SUM(Annahmen!C42:Z42)+SUM(Annahmen!C43:Z43))/Annahmen!$C$46</f>
        <v>-36000</v>
      </c>
      <c r="E34" s="7" t="s">
        <v>216</v>
      </c>
    </row>
    <row r="35" customFormat="false" ht="15" hidden="false" customHeight="false" outlineLevel="0" collapsed="false">
      <c r="A35" s="23" t="s">
        <v>217</v>
      </c>
      <c r="B35" s="21" t="n">
        <f aca="false">B32+B34</f>
        <v>-200059</v>
      </c>
      <c r="C35" s="21" t="n">
        <f aca="false">C32+C34</f>
        <v>357612</v>
      </c>
      <c r="D35" s="21" t="n">
        <f aca="false">D32+D34</f>
        <v>1022080</v>
      </c>
    </row>
    <row r="37" customFormat="false" ht="15" hidden="false" customHeight="false" outlineLevel="0" collapsed="false">
      <c r="A37" s="4" t="s">
        <v>218</v>
      </c>
      <c r="B37" s="4"/>
      <c r="C37" s="4"/>
      <c r="D37" s="4"/>
      <c r="E37" s="4"/>
    </row>
    <row r="38" customFormat="false" ht="15" hidden="false" customHeight="false" outlineLevel="0" collapsed="false">
      <c r="A38" s="9" t="s">
        <v>219</v>
      </c>
      <c r="B38" s="32" t="n">
        <f aca="false">B18/AVERAGE(Annahmen!C31:N31)</f>
        <v>81295.5294117647</v>
      </c>
      <c r="C38" s="32" t="n">
        <f aca="false">C18/AVERAGE(Annahmen!O31:Z31)</f>
        <v>151814.666666667</v>
      </c>
      <c r="D38" s="32" t="n">
        <f aca="false">D18/16</f>
        <v>182442.5</v>
      </c>
    </row>
    <row r="39" customFormat="false" ht="15" hidden="false" customHeight="false" outlineLevel="0" collapsed="false">
      <c r="A39" s="9" t="s">
        <v>141</v>
      </c>
      <c r="B39" s="31" t="n">
        <f aca="false">IFERROR((B14+B15)/B18,0)</f>
        <v>0.114614507418106</v>
      </c>
      <c r="C39" s="31" t="n">
        <f aca="false">IFERROR((C14+C15)/C18,0)</f>
        <v>0.197902120421684</v>
      </c>
      <c r="D39" s="31" t="n">
        <f aca="false">IFERROR((D14+D15)/D18,0)</f>
        <v>0.244940186634145</v>
      </c>
    </row>
    <row r="40" customFormat="false" ht="15" hidden="false" customHeight="false" outlineLevel="0" collapsed="false">
      <c r="A40" s="9" t="s">
        <v>143</v>
      </c>
      <c r="B40" s="31" t="n">
        <f aca="false">IFERROR((B12+B13)/B18,0)</f>
        <v>0.111720201675224</v>
      </c>
      <c r="C40" s="31" t="n">
        <f aca="false">IFERROR((C12+C13)/C18,0)</f>
        <v>0.148280213008259</v>
      </c>
      <c r="D40" s="31" t="n">
        <f aca="false">IFERROR((D12+D13)/D18,0)</f>
        <v>0.164435370048097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5" min="2" style="1" width="16"/>
    <col collapsed="false" customWidth="true" hidden="false" outlineLevel="0" max="6" min="6" style="1" width="50"/>
  </cols>
  <sheetData>
    <row r="1" customFormat="false" ht="21.75" hidden="false" customHeight="true" outlineLevel="0" collapsed="false">
      <c r="A1" s="2" t="s">
        <v>22</v>
      </c>
    </row>
    <row r="2" customFormat="false" ht="15" hidden="false" customHeight="false" outlineLevel="0" collapsed="false">
      <c r="A2" s="7" t="s">
        <v>220</v>
      </c>
    </row>
    <row r="4" customFormat="false" ht="15" hidden="false" customHeight="false" outlineLevel="0" collapsed="false">
      <c r="A4" s="4" t="s">
        <v>221</v>
      </c>
      <c r="B4" s="4"/>
      <c r="C4" s="4"/>
      <c r="D4" s="4"/>
      <c r="E4" s="4"/>
      <c r="F4" s="4"/>
    </row>
    <row r="5" customFormat="false" ht="15" hidden="false" customHeight="false" outlineLevel="0" collapsed="false">
      <c r="A5" s="5" t="s">
        <v>222</v>
      </c>
      <c r="B5" s="5" t="s">
        <v>223</v>
      </c>
      <c r="C5" s="5" t="s">
        <v>224</v>
      </c>
      <c r="D5" s="5"/>
      <c r="E5" s="5"/>
    </row>
    <row r="6" customFormat="false" ht="15" hidden="false" customHeight="false" outlineLevel="0" collapsed="false">
      <c r="A6" s="23" t="s">
        <v>225</v>
      </c>
      <c r="B6" s="33" t="n">
        <v>0.55</v>
      </c>
      <c r="C6" s="33" t="n">
        <v>0.94</v>
      </c>
      <c r="F6" s="7" t="s">
        <v>226</v>
      </c>
    </row>
    <row r="7" customFormat="false" ht="15" hidden="false" customHeight="false" outlineLevel="0" collapsed="false">
      <c r="A7" s="23" t="s">
        <v>227</v>
      </c>
      <c r="B7" s="33" t="n">
        <v>1</v>
      </c>
      <c r="C7" s="33" t="n">
        <v>1</v>
      </c>
      <c r="F7" s="7" t="s">
        <v>228</v>
      </c>
    </row>
    <row r="8" customFormat="false" ht="15" hidden="false" customHeight="false" outlineLevel="0" collapsed="false">
      <c r="A8" s="23" t="s">
        <v>229</v>
      </c>
      <c r="B8" s="33" t="n">
        <v>1.35</v>
      </c>
      <c r="C8" s="33" t="n">
        <v>1.12</v>
      </c>
      <c r="F8" s="7" t="s">
        <v>230</v>
      </c>
    </row>
    <row r="10" customFormat="false" ht="15" hidden="false" customHeight="false" outlineLevel="0" collapsed="false">
      <c r="A10" s="4" t="s">
        <v>231</v>
      </c>
      <c r="B10" s="4"/>
      <c r="C10" s="4"/>
      <c r="D10" s="4"/>
      <c r="E10" s="4"/>
      <c r="F10" s="4"/>
    </row>
    <row r="11" customFormat="false" ht="15" hidden="false" customHeight="false" outlineLevel="0" collapsed="false">
      <c r="A11" s="29" t="s">
        <v>222</v>
      </c>
      <c r="B11" s="29" t="s">
        <v>232</v>
      </c>
      <c r="C11" s="29" t="s">
        <v>233</v>
      </c>
      <c r="D11" s="29" t="s">
        <v>234</v>
      </c>
      <c r="E11" s="29" t="s">
        <v>235</v>
      </c>
      <c r="F11" s="29" t="s">
        <v>236</v>
      </c>
    </row>
    <row r="12" customFormat="false" ht="15" hidden="false" customHeight="false" outlineLevel="0" collapsed="false">
      <c r="A12" s="23" t="s">
        <v>225</v>
      </c>
      <c r="B12" s="18" t="n">
        <f aca="false">'GuV 3 Jahre'!B18*B6</f>
        <v>190028.3</v>
      </c>
      <c r="C12" s="18" t="n">
        <f aca="false">'GuV 3 Jahre'!C18*B6</f>
        <v>751482.6</v>
      </c>
      <c r="D12" s="13" t="n">
        <f aca="false">'GuV 3 Jahre'!B18*B6-'GuV 3 Jahre'!B29*C6</f>
        <v>-288962.8</v>
      </c>
      <c r="E12" s="13" t="n">
        <f aca="false">'GuV 3 Jahre'!C18*B6-'GuV 3 Jahre'!C29*C6</f>
        <v>-162874.2</v>
      </c>
      <c r="F12" s="13" t="n">
        <f aca="false">D12+E12</f>
        <v>-451837</v>
      </c>
    </row>
    <row r="13" customFormat="false" ht="15" hidden="false" customHeight="false" outlineLevel="0" collapsed="false">
      <c r="A13" s="23" t="s">
        <v>227</v>
      </c>
      <c r="B13" s="18" t="n">
        <f aca="false">'GuV 3 Jahre'!B18*B7</f>
        <v>345506</v>
      </c>
      <c r="C13" s="18" t="n">
        <f aca="false">'GuV 3 Jahre'!C18*B7</f>
        <v>1366332</v>
      </c>
      <c r="D13" s="13" t="n">
        <f aca="false">'GuV 3 Jahre'!B18*B7-'GuV 3 Jahre'!B29*C7</f>
        <v>-164059</v>
      </c>
      <c r="E13" s="13" t="n">
        <f aca="false">'GuV 3 Jahre'!C18*B7-'GuV 3 Jahre'!C29*C7</f>
        <v>393612</v>
      </c>
      <c r="F13" s="13" t="n">
        <f aca="false">D13+E13</f>
        <v>229553</v>
      </c>
    </row>
    <row r="14" customFormat="false" ht="15" hidden="false" customHeight="false" outlineLevel="0" collapsed="false">
      <c r="A14" s="23" t="s">
        <v>229</v>
      </c>
      <c r="B14" s="18" t="n">
        <f aca="false">'GuV 3 Jahre'!B18*B8</f>
        <v>466433.1</v>
      </c>
      <c r="C14" s="18" t="n">
        <f aca="false">'GuV 3 Jahre'!C18*B8</f>
        <v>1844548.2</v>
      </c>
      <c r="D14" s="13" t="n">
        <f aca="false">'GuV 3 Jahre'!B18*B8-'GuV 3 Jahre'!B29*C8</f>
        <v>-104279.7</v>
      </c>
      <c r="E14" s="13" t="n">
        <f aca="false">'GuV 3 Jahre'!C18*B8-'GuV 3 Jahre'!C29*C8</f>
        <v>755101.8</v>
      </c>
      <c r="F14" s="13" t="n">
        <f aca="false">D14+E14</f>
        <v>650822.1</v>
      </c>
    </row>
    <row r="16" customFormat="false" ht="15" hidden="false" customHeight="false" outlineLevel="0" collapsed="false">
      <c r="A16" s="4" t="s">
        <v>237</v>
      </c>
      <c r="B16" s="4"/>
      <c r="C16" s="4"/>
      <c r="D16" s="4"/>
      <c r="E16" s="4"/>
      <c r="F16" s="4"/>
    </row>
    <row r="17" customFormat="false" ht="15" hidden="false" customHeight="false" outlineLevel="0" collapsed="false">
      <c r="A17" s="5" t="s">
        <v>238</v>
      </c>
      <c r="B17" s="27" t="n">
        <f aca="false">SUM(Annahmen!C42:Z42)+SUM(Annahmen!C43:Z43)+SUM(Annahmen!C44:Z44)</f>
        <v>196800</v>
      </c>
      <c r="F17" s="7" t="s">
        <v>239</v>
      </c>
    </row>
    <row r="18" customFormat="false" ht="15" hidden="false" customHeight="false" outlineLevel="0" collapsed="false">
      <c r="A18" s="5" t="s">
        <v>240</v>
      </c>
      <c r="B18" s="27" t="n">
        <f aca="false">-F12</f>
        <v>451837</v>
      </c>
      <c r="F18" s="7" t="s">
        <v>241</v>
      </c>
    </row>
    <row r="19" customFormat="false" ht="15" hidden="false" customHeight="false" outlineLevel="0" collapsed="false">
      <c r="A19" s="5" t="s">
        <v>242</v>
      </c>
      <c r="B19" s="25" t="n">
        <f aca="false">B17+B18</f>
        <v>648637</v>
      </c>
      <c r="F19" s="7" t="s">
        <v>243</v>
      </c>
    </row>
    <row r="20" customFormat="false" ht="15" hidden="false" customHeight="false" outlineLevel="0" collapsed="false">
      <c r="A20" s="5" t="s">
        <v>186</v>
      </c>
      <c r="B20" s="25" t="n">
        <f aca="false">Kapitalbedarf!C6</f>
        <v>750000</v>
      </c>
      <c r="F20" s="7" t="s">
        <v>244</v>
      </c>
    </row>
    <row r="21" customFormat="false" ht="15" hidden="false" customHeight="false" outlineLevel="0" collapsed="false">
      <c r="A21" s="5" t="s">
        <v>245</v>
      </c>
      <c r="B21" s="25" t="n">
        <f aca="false">Kapitalbedarf!C6-B19</f>
        <v>101363</v>
      </c>
      <c r="F21" s="7" t="s">
        <v>246</v>
      </c>
    </row>
    <row r="22" customFormat="false" ht="15" hidden="false" customHeight="false" outlineLevel="0" collapsed="false">
      <c r="A22" s="5" t="s">
        <v>247</v>
      </c>
      <c r="B22" s="28" t="n">
        <f aca="false">Kapitalbedarf!C6/SUM('Kosten 24M'!C24:Z24)</f>
        <v>0.594718896201729</v>
      </c>
      <c r="F22" s="7" t="s">
        <v>248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6"/>
    <col collapsed="false" customWidth="true" hidden="false" outlineLevel="0" max="3" min="3" style="1" width="18"/>
    <col collapsed="false" customWidth="true" hidden="false" outlineLevel="0" max="4" min="4" style="1" width="12"/>
    <col collapsed="false" customWidth="true" hidden="false" outlineLevel="0" max="5" min="5" style="1" width="64"/>
  </cols>
  <sheetData>
    <row r="1" customFormat="false" ht="21.75" hidden="false" customHeight="true" outlineLevel="0" collapsed="false">
      <c r="A1" s="2" t="s">
        <v>249</v>
      </c>
    </row>
    <row r="2" customFormat="false" ht="15" hidden="false" customHeight="false" outlineLevel="0" collapsed="false">
      <c r="A2" s="7" t="s">
        <v>250</v>
      </c>
    </row>
    <row r="5" customFormat="false" ht="15" hidden="false" customHeight="false" outlineLevel="0" collapsed="false">
      <c r="A5" s="5" t="s">
        <v>186</v>
      </c>
    </row>
    <row r="6" customFormat="false" ht="17.35" hidden="false" customHeight="false" outlineLevel="0" collapsed="false">
      <c r="C6" s="34" t="n">
        <v>750000</v>
      </c>
      <c r="E6" s="7" t="s">
        <v>251</v>
      </c>
    </row>
    <row r="8" customFormat="false" ht="15" hidden="false" customHeight="false" outlineLevel="0" collapsed="false">
      <c r="A8" s="4" t="s">
        <v>252</v>
      </c>
      <c r="B8" s="4"/>
      <c r="C8" s="4"/>
      <c r="D8" s="4"/>
      <c r="E8" s="4"/>
    </row>
    <row r="9" customFormat="false" ht="15" hidden="false" customHeight="false" outlineLevel="0" collapsed="false">
      <c r="A9" s="29" t="s">
        <v>253</v>
      </c>
      <c r="B9" s="29" t="s">
        <v>254</v>
      </c>
      <c r="C9" s="29" t="s">
        <v>255</v>
      </c>
      <c r="D9" s="29"/>
      <c r="E9" s="29" t="s">
        <v>256</v>
      </c>
    </row>
    <row r="10" customFormat="false" ht="15" hidden="false" customHeight="false" outlineLevel="0" collapsed="false">
      <c r="A10" s="9" t="s">
        <v>257</v>
      </c>
      <c r="B10" s="12" t="n">
        <v>268000</v>
      </c>
      <c r="C10" s="31" t="n">
        <f aca="false">B10/$C$6</f>
        <v>0.357333333333333</v>
      </c>
      <c r="E10" s="7" t="s">
        <v>258</v>
      </c>
    </row>
    <row r="11" customFormat="false" ht="15" hidden="false" customHeight="false" outlineLevel="0" collapsed="false">
      <c r="A11" s="9" t="s">
        <v>259</v>
      </c>
      <c r="B11" s="12" t="n">
        <v>135000</v>
      </c>
      <c r="C11" s="31" t="n">
        <f aca="false">B11/$C$6</f>
        <v>0.18</v>
      </c>
      <c r="E11" s="7" t="s">
        <v>260</v>
      </c>
    </row>
    <row r="12" customFormat="false" ht="15" hidden="false" customHeight="false" outlineLevel="0" collapsed="false">
      <c r="A12" s="9" t="s">
        <v>261</v>
      </c>
      <c r="B12" s="12" t="n">
        <v>105000</v>
      </c>
      <c r="C12" s="31" t="n">
        <f aca="false">B12/$C$6</f>
        <v>0.14</v>
      </c>
      <c r="E12" s="7" t="s">
        <v>262</v>
      </c>
    </row>
    <row r="13" customFormat="false" ht="15" hidden="false" customHeight="false" outlineLevel="0" collapsed="false">
      <c r="A13" s="9" t="s">
        <v>263</v>
      </c>
      <c r="B13" s="12" t="n">
        <v>95000</v>
      </c>
      <c r="C13" s="31" t="n">
        <f aca="false">B13/$C$6</f>
        <v>0.126666666666667</v>
      </c>
      <c r="E13" s="7" t="s">
        <v>264</v>
      </c>
    </row>
    <row r="14" customFormat="false" ht="15" hidden="false" customHeight="false" outlineLevel="0" collapsed="false">
      <c r="A14" s="9" t="s">
        <v>265</v>
      </c>
      <c r="B14" s="12" t="n">
        <v>45000</v>
      </c>
      <c r="C14" s="31" t="n">
        <f aca="false">B14/$C$6</f>
        <v>0.06</v>
      </c>
      <c r="E14" s="7" t="s">
        <v>266</v>
      </c>
    </row>
    <row r="15" customFormat="false" ht="15" hidden="false" customHeight="false" outlineLevel="0" collapsed="false">
      <c r="A15" s="9" t="s">
        <v>110</v>
      </c>
      <c r="B15" s="12" t="n">
        <v>45000</v>
      </c>
      <c r="C15" s="31" t="n">
        <f aca="false">B15/$C$6</f>
        <v>0.06</v>
      </c>
      <c r="E15" s="7" t="s">
        <v>267</v>
      </c>
    </row>
    <row r="16" customFormat="false" ht="15" hidden="false" customHeight="false" outlineLevel="0" collapsed="false">
      <c r="A16" s="9" t="s">
        <v>268</v>
      </c>
      <c r="B16" s="12" t="n">
        <v>32000</v>
      </c>
      <c r="C16" s="31" t="n">
        <f aca="false">B16/$C$6</f>
        <v>0.0426666666666667</v>
      </c>
      <c r="E16" s="7" t="s">
        <v>269</v>
      </c>
    </row>
    <row r="17" customFormat="false" ht="15" hidden="false" customHeight="false" outlineLevel="0" collapsed="false">
      <c r="A17" s="9" t="s">
        <v>270</v>
      </c>
      <c r="B17" s="12" t="n">
        <v>25000</v>
      </c>
      <c r="C17" s="31" t="n">
        <f aca="false">B17/$C$6</f>
        <v>0.0333333333333333</v>
      </c>
      <c r="E17" s="7" t="s">
        <v>271</v>
      </c>
    </row>
    <row r="18" customFormat="false" ht="15" hidden="false" customHeight="false" outlineLevel="0" collapsed="false">
      <c r="A18" s="23" t="s">
        <v>272</v>
      </c>
      <c r="B18" s="21" t="n">
        <f aca="false">SUM(B10:B17)</f>
        <v>750000</v>
      </c>
      <c r="C18" s="35" t="n">
        <f aca="false">B18/$C$6</f>
        <v>1</v>
      </c>
      <c r="E18" s="7" t="s">
        <v>273</v>
      </c>
    </row>
    <row r="20" customFormat="false" ht="15" hidden="false" customHeight="false" outlineLevel="0" collapsed="false">
      <c r="A20" s="4" t="s">
        <v>274</v>
      </c>
      <c r="B20" s="4"/>
      <c r="C20" s="4"/>
      <c r="D20" s="4"/>
      <c r="E20" s="4"/>
    </row>
    <row r="21" customFormat="false" ht="15" hidden="false" customHeight="false" outlineLevel="0" collapsed="false">
      <c r="A21" s="29" t="s">
        <v>275</v>
      </c>
      <c r="B21" s="29" t="s">
        <v>254</v>
      </c>
      <c r="C21" s="29" t="s">
        <v>255</v>
      </c>
      <c r="D21" s="29" t="s">
        <v>276</v>
      </c>
      <c r="E21" s="29" t="s">
        <v>277</v>
      </c>
    </row>
    <row r="22" customFormat="false" ht="15" hidden="false" customHeight="false" outlineLevel="0" collapsed="false">
      <c r="A22" s="9" t="s">
        <v>278</v>
      </c>
      <c r="B22" s="12" t="n">
        <v>80000</v>
      </c>
      <c r="C22" s="31" t="n">
        <f aca="false">B22/$C$6</f>
        <v>0.106666666666667</v>
      </c>
      <c r="D22" s="9" t="s">
        <v>279</v>
      </c>
      <c r="E22" s="7" t="s">
        <v>280</v>
      </c>
    </row>
    <row r="23" customFormat="false" ht="15" hidden="false" customHeight="false" outlineLevel="0" collapsed="false">
      <c r="A23" s="9" t="s">
        <v>281</v>
      </c>
      <c r="B23" s="12" t="n">
        <v>270000</v>
      </c>
      <c r="C23" s="31" t="n">
        <f aca="false">B23/$C$6</f>
        <v>0.36</v>
      </c>
      <c r="D23" s="9" t="s">
        <v>279</v>
      </c>
      <c r="E23" s="7" t="s">
        <v>282</v>
      </c>
    </row>
    <row r="24" customFormat="false" ht="15" hidden="false" customHeight="false" outlineLevel="0" collapsed="false">
      <c r="A24" s="9" t="s">
        <v>283</v>
      </c>
      <c r="B24" s="12" t="n">
        <v>160000</v>
      </c>
      <c r="C24" s="31" t="n">
        <f aca="false">B24/$C$6</f>
        <v>0.213333333333333</v>
      </c>
      <c r="D24" s="9" t="s">
        <v>284</v>
      </c>
      <c r="E24" s="7" t="s">
        <v>285</v>
      </c>
    </row>
    <row r="25" customFormat="false" ht="15" hidden="false" customHeight="false" outlineLevel="0" collapsed="false">
      <c r="A25" s="9" t="s">
        <v>286</v>
      </c>
      <c r="B25" s="12" t="n">
        <v>180000</v>
      </c>
      <c r="C25" s="31" t="n">
        <f aca="false">B25/$C$6</f>
        <v>0.24</v>
      </c>
      <c r="D25" s="9" t="s">
        <v>287</v>
      </c>
      <c r="E25" s="7" t="s">
        <v>288</v>
      </c>
    </row>
    <row r="26" customFormat="false" ht="15" hidden="false" customHeight="false" outlineLevel="0" collapsed="false">
      <c r="A26" s="9" t="s">
        <v>289</v>
      </c>
      <c r="B26" s="12" t="n">
        <v>60000</v>
      </c>
      <c r="C26" s="31" t="n">
        <f aca="false">B26/$C$6</f>
        <v>0.08</v>
      </c>
      <c r="D26" s="9" t="s">
        <v>290</v>
      </c>
      <c r="E26" s="7" t="s">
        <v>291</v>
      </c>
    </row>
    <row r="27" customFormat="false" ht="15" hidden="false" customHeight="false" outlineLevel="0" collapsed="false">
      <c r="A27" s="23" t="s">
        <v>292</v>
      </c>
      <c r="B27" s="21" t="n">
        <f aca="false">SUM(B22:B26)</f>
        <v>750000</v>
      </c>
    </row>
    <row r="28" customFormat="false" ht="15" hidden="false" customHeight="false" outlineLevel="0" collapsed="false">
      <c r="A28" s="5" t="s">
        <v>293</v>
      </c>
      <c r="B28" s="27" t="n">
        <f aca="false">B27-B18</f>
        <v>0</v>
      </c>
      <c r="E28" s="7" t="s">
        <v>294</v>
      </c>
    </row>
    <row r="30" customFormat="false" ht="15" hidden="false" customHeight="false" outlineLevel="0" collapsed="false">
      <c r="A30" s="4" t="s">
        <v>295</v>
      </c>
      <c r="B30" s="4"/>
      <c r="C30" s="4"/>
      <c r="D30" s="4"/>
      <c r="E30" s="4"/>
    </row>
    <row r="31" customFormat="false" ht="30" hidden="false" customHeight="true" outlineLevel="0" collapsed="false">
      <c r="A31" s="36" t="s">
        <v>296</v>
      </c>
      <c r="B31" s="36"/>
      <c r="C31" s="36"/>
      <c r="D31" s="36"/>
      <c r="E31" s="36"/>
    </row>
    <row r="32" customFormat="false" ht="30" hidden="false" customHeight="true" outlineLevel="0" collapsed="false">
      <c r="A32" s="36" t="s">
        <v>297</v>
      </c>
      <c r="B32" s="36"/>
      <c r="C32" s="36"/>
      <c r="D32" s="36"/>
      <c r="E32" s="36"/>
    </row>
    <row r="33" customFormat="false" ht="30" hidden="false" customHeight="true" outlineLevel="0" collapsed="false">
      <c r="A33" s="36" t="s">
        <v>298</v>
      </c>
      <c r="B33" s="36"/>
      <c r="C33" s="36"/>
      <c r="D33" s="36"/>
      <c r="E33" s="36"/>
    </row>
    <row r="34" customFormat="false" ht="30" hidden="false" customHeight="true" outlineLevel="0" collapsed="false">
      <c r="A34" s="36" t="s">
        <v>299</v>
      </c>
      <c r="B34" s="36"/>
      <c r="C34" s="36"/>
      <c r="D34" s="36"/>
      <c r="E34" s="36"/>
    </row>
  </sheetData>
  <mergeCells count="4">
    <mergeCell ref="A31:E31"/>
    <mergeCell ref="A32:E32"/>
    <mergeCell ref="A33:E33"/>
    <mergeCell ref="A34:E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4" min="2" style="1" width="14"/>
    <col collapsed="false" customWidth="true" hidden="false" outlineLevel="0" max="5" min="5" style="1" width="16"/>
    <col collapsed="false" customWidth="true" hidden="false" outlineLevel="0" max="7" min="6" style="1" width="14"/>
  </cols>
  <sheetData>
    <row r="1" customFormat="false" ht="21.75" hidden="false" customHeight="true" outlineLevel="0" collapsed="false">
      <c r="A1" s="2" t="s">
        <v>300</v>
      </c>
    </row>
    <row r="2" customFormat="false" ht="15" hidden="false" customHeight="false" outlineLevel="0" collapsed="false">
      <c r="A2" s="7" t="s">
        <v>301</v>
      </c>
    </row>
    <row r="4" customFormat="false" ht="15" hidden="false" customHeight="false" outlineLevel="0" collapsed="false">
      <c r="A4" s="29" t="s">
        <v>302</v>
      </c>
      <c r="B4" s="29" t="s">
        <v>303</v>
      </c>
      <c r="C4" s="29" t="s">
        <v>304</v>
      </c>
      <c r="D4" s="29" t="s">
        <v>305</v>
      </c>
      <c r="E4" s="29" t="s">
        <v>306</v>
      </c>
      <c r="F4" s="29" t="s">
        <v>307</v>
      </c>
      <c r="G4" s="29" t="s">
        <v>308</v>
      </c>
    </row>
    <row r="5" customFormat="false" ht="15" hidden="false" customHeight="false" outlineLevel="0" collapsed="false">
      <c r="A5" s="9" t="s">
        <v>309</v>
      </c>
      <c r="B5" s="12" t="n">
        <v>249</v>
      </c>
      <c r="C5" s="15" t="n">
        <v>2</v>
      </c>
      <c r="D5" s="12" t="n">
        <v>45</v>
      </c>
      <c r="E5" s="12" t="n">
        <v>0</v>
      </c>
      <c r="F5" s="13" t="n">
        <f aca="false">B5-C5*D5-E5</f>
        <v>159</v>
      </c>
      <c r="G5" s="35" t="n">
        <f aca="false">IFERROR(F5/B5,0)</f>
        <v>0.63855421686747</v>
      </c>
    </row>
    <row r="6" customFormat="false" ht="15" hidden="false" customHeight="false" outlineLevel="0" collapsed="false">
      <c r="A6" s="9" t="s">
        <v>310</v>
      </c>
      <c r="B6" s="12" t="n">
        <v>690</v>
      </c>
      <c r="C6" s="15" t="n">
        <v>5</v>
      </c>
      <c r="D6" s="12" t="n">
        <v>45</v>
      </c>
      <c r="E6" s="12" t="n">
        <v>0</v>
      </c>
      <c r="F6" s="13" t="n">
        <f aca="false">B6-C6*D6-E6</f>
        <v>465</v>
      </c>
      <c r="G6" s="35" t="n">
        <f aca="false">IFERROR(F6/B6,0)</f>
        <v>0.673913043478261</v>
      </c>
    </row>
    <row r="7" customFormat="false" ht="15" hidden="false" customHeight="false" outlineLevel="0" collapsed="false">
      <c r="A7" s="9" t="s">
        <v>311</v>
      </c>
      <c r="B7" s="12" t="n">
        <v>3200</v>
      </c>
      <c r="C7" s="15" t="n">
        <v>16</v>
      </c>
      <c r="D7" s="12" t="n">
        <v>55</v>
      </c>
      <c r="E7" s="12" t="n">
        <v>120</v>
      </c>
      <c r="F7" s="13" t="n">
        <f aca="false">B7-C7*D7-E7</f>
        <v>2200</v>
      </c>
      <c r="G7" s="35" t="n">
        <f aca="false">IFERROR(F7/B7,0)</f>
        <v>0.6875</v>
      </c>
    </row>
    <row r="8" customFormat="false" ht="15" hidden="false" customHeight="false" outlineLevel="0" collapsed="false">
      <c r="A8" s="9" t="s">
        <v>312</v>
      </c>
      <c r="B8" s="12" t="n">
        <v>15000</v>
      </c>
      <c r="C8" s="15" t="n">
        <v>90</v>
      </c>
      <c r="D8" s="12" t="n">
        <v>60</v>
      </c>
      <c r="E8" s="12" t="n">
        <v>900</v>
      </c>
      <c r="F8" s="13" t="n">
        <f aca="false">B8-C8*D8-E8</f>
        <v>8700</v>
      </c>
      <c r="G8" s="35" t="n">
        <f aca="false">IFERROR(F8/B8,0)</f>
        <v>0.58</v>
      </c>
    </row>
    <row r="9" customFormat="false" ht="15" hidden="false" customHeight="false" outlineLevel="0" collapsed="false">
      <c r="A9" s="9" t="s">
        <v>313</v>
      </c>
      <c r="B9" s="12" t="n">
        <v>18000</v>
      </c>
      <c r="C9" s="15" t="n">
        <v>110</v>
      </c>
      <c r="D9" s="12" t="n">
        <v>60</v>
      </c>
      <c r="E9" s="12" t="n">
        <v>3400</v>
      </c>
      <c r="F9" s="13" t="n">
        <f aca="false">B9-C9*D9-E9</f>
        <v>8000</v>
      </c>
      <c r="G9" s="35" t="n">
        <f aca="false">IFERROR(F9/B9,0)</f>
        <v>0.444444444444444</v>
      </c>
    </row>
    <row r="10" customFormat="false" ht="15" hidden="false" customHeight="false" outlineLevel="0" collapsed="false">
      <c r="A10" s="9" t="s">
        <v>314</v>
      </c>
      <c r="B10" s="12" t="n">
        <v>2400</v>
      </c>
      <c r="C10" s="15" t="n">
        <v>8</v>
      </c>
      <c r="D10" s="12" t="n">
        <v>55</v>
      </c>
      <c r="E10" s="12" t="n">
        <v>350</v>
      </c>
      <c r="F10" s="13" t="n">
        <f aca="false">B10-C10*D10-E10</f>
        <v>1610</v>
      </c>
      <c r="G10" s="35" t="n">
        <f aca="false">IFERROR(F10/B10,0)</f>
        <v>0.670833333333333</v>
      </c>
    </row>
    <row r="11" customFormat="false" ht="15" hidden="false" customHeight="false" outlineLevel="0" collapsed="false">
      <c r="A11" s="9" t="s">
        <v>315</v>
      </c>
      <c r="B11" s="12" t="n">
        <v>1900</v>
      </c>
      <c r="C11" s="15" t="n">
        <v>10</v>
      </c>
      <c r="D11" s="12" t="n">
        <v>40</v>
      </c>
      <c r="E11" s="12" t="n">
        <v>250</v>
      </c>
      <c r="F11" s="13" t="n">
        <f aca="false">B11-C11*D11-E11</f>
        <v>1250</v>
      </c>
      <c r="G11" s="35" t="n">
        <f aca="false">IFERROR(F11/B11,0)</f>
        <v>0.657894736842105</v>
      </c>
    </row>
    <row r="12" customFormat="false" ht="15" hidden="false" customHeight="false" outlineLevel="0" collapsed="false">
      <c r="A12" s="9" t="s">
        <v>316</v>
      </c>
      <c r="B12" s="12" t="n">
        <v>12000</v>
      </c>
      <c r="C12" s="15" t="n">
        <v>90</v>
      </c>
      <c r="D12" s="12" t="n">
        <v>45</v>
      </c>
      <c r="E12" s="12" t="n">
        <v>950</v>
      </c>
      <c r="F12" s="13" t="n">
        <f aca="false">B12-C12*D12-E12</f>
        <v>7000</v>
      </c>
      <c r="G12" s="35" t="n">
        <f aca="false">IFERROR(F12/B12,0)</f>
        <v>0.583333333333333</v>
      </c>
    </row>
    <row r="13" customFormat="false" ht="15" hidden="false" customHeight="false" outlineLevel="0" collapsed="false">
      <c r="A13" s="9" t="s">
        <v>317</v>
      </c>
      <c r="B13" s="12" t="n">
        <v>900</v>
      </c>
      <c r="C13" s="15" t="n">
        <v>4</v>
      </c>
      <c r="D13" s="12" t="n">
        <v>55</v>
      </c>
      <c r="E13" s="12" t="n">
        <v>0</v>
      </c>
      <c r="F13" s="13" t="n">
        <f aca="false">B13-C13*D13-E13</f>
        <v>680</v>
      </c>
      <c r="G13" s="35" t="n">
        <f aca="false">IFERROR(F13/B13,0)</f>
        <v>0.755555555555556</v>
      </c>
    </row>
    <row r="15" customFormat="false" ht="15" hidden="false" customHeight="false" outlineLevel="0" collapsed="false">
      <c r="A15" s="5" t="s">
        <v>318</v>
      </c>
      <c r="G15" s="37" t="n">
        <f aca="false">AVERAGE(G5:G13)</f>
        <v>0.632447629317167</v>
      </c>
    </row>
    <row r="17" customFormat="false" ht="15" hidden="false" customHeight="false" outlineLevel="0" collapsed="false">
      <c r="A17" s="4" t="s">
        <v>319</v>
      </c>
      <c r="B17" s="4"/>
      <c r="C17" s="4"/>
      <c r="D17" s="4"/>
      <c r="E17" s="4"/>
      <c r="F17" s="4"/>
      <c r="G17" s="4"/>
    </row>
    <row r="18" customFormat="false" ht="15" hidden="false" customHeight="false" outlineLevel="0" collapsed="false">
      <c r="A18" s="5" t="s">
        <v>320</v>
      </c>
      <c r="B18" s="26" t="n">
        <v>24</v>
      </c>
      <c r="D18" s="7" t="s">
        <v>321</v>
      </c>
    </row>
    <row r="19" customFormat="false" ht="15" hidden="false" customHeight="false" outlineLevel="0" collapsed="false">
      <c r="A19" s="5" t="s">
        <v>322</v>
      </c>
      <c r="B19" s="27" t="n">
        <f aca="false">B18*Annahmen!O27</f>
        <v>26400</v>
      </c>
      <c r="D19" s="7" t="s">
        <v>323</v>
      </c>
    </row>
    <row r="20" customFormat="false" ht="15" hidden="false" customHeight="false" outlineLevel="0" collapsed="false">
      <c r="A20" s="5" t="s">
        <v>324</v>
      </c>
      <c r="B20" s="27" t="n">
        <f aca="false">B18*F13</f>
        <v>16320</v>
      </c>
      <c r="D20" s="7" t="s">
        <v>325</v>
      </c>
    </row>
    <row r="21" customFormat="false" ht="15" hidden="false" customHeight="false" outlineLevel="0" collapsed="false">
      <c r="A21" s="5" t="s">
        <v>326</v>
      </c>
      <c r="B21" s="26" t="n">
        <f aca="false">Annahmen!Z14</f>
        <v>22</v>
      </c>
      <c r="D21" s="7" t="s">
        <v>327</v>
      </c>
    </row>
    <row r="22" customFormat="false" ht="15" hidden="false" customHeight="false" outlineLevel="0" collapsed="false">
      <c r="A22" s="5" t="s">
        <v>328</v>
      </c>
      <c r="B22" s="25" t="n">
        <f aca="false">Annahmen!Z14*Annahmen!Z27*12+Annahmen!Z15*Annahmen!Z28*12</f>
        <v>398400</v>
      </c>
      <c r="D22" s="7" t="s">
        <v>329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2026-08-23T14:44:14Z</dcterms:created>
  <dc:creator>openpyxl</dc:creator>
  <dc:description/>
  <dc:language>en-US</dc:language>
  <cp:lastModifiedBy/>
  <dcterms:modified xsi:type="dcterms:W3CDTF">2026-08-23T14:44:14Z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